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02-PETER_DIEMA\PD_expedice 2018-05-04\rozpočet final\"/>
    </mc:Choice>
  </mc:AlternateContent>
  <xr:revisionPtr revIDLastSave="0" documentId="10_ncr:8100000_{16F12FDF-439B-46F9-8066-82F98056842D}" xr6:coauthVersionLast="32" xr6:coauthVersionMax="32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1 - Stavební úpravy" sheetId="2" r:id="rId2"/>
  </sheets>
  <definedNames>
    <definedName name="_xlnm.Print_Titles" localSheetId="1">'1 - Stavební úpravy'!$136:$136</definedName>
    <definedName name="_xlnm.Print_Titles" localSheetId="0">'Rekapitulace stavby'!$85:$85</definedName>
    <definedName name="_xlnm.Print_Area" localSheetId="1">'1 - Stavební úpravy'!$C$4:$Q$70,'1 - Stavební úpravy'!$C$76:$Q$120,'1 - Stavební úpravy'!$C$126:$Q$259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AG91" i="1" l="1"/>
  <c r="E15" i="2" l="1"/>
  <c r="O14" i="2"/>
  <c r="O15" i="2"/>
  <c r="O9" i="2"/>
  <c r="N259" i="2" l="1"/>
  <c r="AY88" i="1"/>
  <c r="AX88" i="1"/>
  <c r="BI258" i="2"/>
  <c r="BH258" i="2"/>
  <c r="BG258" i="2"/>
  <c r="BF258" i="2"/>
  <c r="AA258" i="2"/>
  <c r="AA257" i="2" s="1"/>
  <c r="Y258" i="2"/>
  <c r="Y257" i="2" s="1"/>
  <c r="W258" i="2"/>
  <c r="W257" i="2" s="1"/>
  <c r="BK258" i="2"/>
  <c r="BK257" i="2" s="1"/>
  <c r="N257" i="2"/>
  <c r="N110" i="2" s="1"/>
  <c r="N258" i="2"/>
  <c r="BE258" i="2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AA254" i="2" s="1"/>
  <c r="Y255" i="2"/>
  <c r="Y254" i="2" s="1"/>
  <c r="W255" i="2"/>
  <c r="W254" i="2" s="1"/>
  <c r="BK255" i="2"/>
  <c r="BK254" i="2" s="1"/>
  <c r="N254" i="2"/>
  <c r="N109" i="2" s="1"/>
  <c r="N255" i="2"/>
  <c r="BE255" i="2"/>
  <c r="BI253" i="2"/>
  <c r="BH253" i="2"/>
  <c r="BG253" i="2"/>
  <c r="BF253" i="2"/>
  <c r="AA253" i="2"/>
  <c r="AA252" i="2" s="1"/>
  <c r="Y253" i="2"/>
  <c r="Y252" i="2" s="1"/>
  <c r="W253" i="2"/>
  <c r="W252" i="2" s="1"/>
  <c r="BK253" i="2"/>
  <c r="BK252" i="2" s="1"/>
  <c r="N252" i="2" s="1"/>
  <c r="N108" i="2" s="1"/>
  <c r="N253" i="2"/>
  <c r="BE253" i="2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Y245" i="2" s="1"/>
  <c r="W246" i="2"/>
  <c r="BK246" i="2"/>
  <c r="BK245" i="2" s="1"/>
  <c r="N245" i="2" s="1"/>
  <c r="N107" i="2" s="1"/>
  <c r="N246" i="2"/>
  <c r="BE246" i="2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AA239" i="2" s="1"/>
  <c r="Y240" i="2"/>
  <c r="Y239" i="2" s="1"/>
  <c r="W240" i="2"/>
  <c r="W239" i="2" s="1"/>
  <c r="BK240" i="2"/>
  <c r="BK239" i="2" s="1"/>
  <c r="N239" i="2"/>
  <c r="N106" i="2" s="1"/>
  <c r="N240" i="2"/>
  <c r="BE240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Y223" i="2" s="1"/>
  <c r="W224" i="2"/>
  <c r="BK224" i="2"/>
  <c r="BK223" i="2" s="1"/>
  <c r="N223" i="2" s="1"/>
  <c r="N105" i="2" s="1"/>
  <c r="N224" i="2"/>
  <c r="BE224" i="2"/>
  <c r="BI222" i="2"/>
  <c r="BH222" i="2"/>
  <c r="BG222" i="2"/>
  <c r="BF222" i="2"/>
  <c r="AA222" i="2"/>
  <c r="AA221" i="2" s="1"/>
  <c r="Y222" i="2"/>
  <c r="Y221" i="2" s="1"/>
  <c r="W222" i="2"/>
  <c r="W221" i="2" s="1"/>
  <c r="BK222" i="2"/>
  <c r="BK221" i="2" s="1"/>
  <c r="N221" i="2"/>
  <c r="N104" i="2" s="1"/>
  <c r="N222" i="2"/>
  <c r="BE222" i="2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AA216" i="2" s="1"/>
  <c r="Y217" i="2"/>
  <c r="Y216" i="2" s="1"/>
  <c r="W217" i="2"/>
  <c r="W216" i="2" s="1"/>
  <c r="BK217" i="2"/>
  <c r="BK216" i="2" s="1"/>
  <c r="N216" i="2"/>
  <c r="N103" i="2" s="1"/>
  <c r="N217" i="2"/>
  <c r="BE217" i="2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Y210" i="2" s="1"/>
  <c r="W211" i="2"/>
  <c r="BK211" i="2"/>
  <c r="BK210" i="2" s="1"/>
  <c r="N210" i="2" s="1"/>
  <c r="N102" i="2" s="1"/>
  <c r="N211" i="2"/>
  <c r="BE211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AA197" i="2"/>
  <c r="Y198" i="2"/>
  <c r="Y197" i="2"/>
  <c r="W198" i="2"/>
  <c r="W197" i="2"/>
  <c r="BK198" i="2"/>
  <c r="BK197" i="2"/>
  <c r="N197" i="2" s="1"/>
  <c r="N101" i="2" s="1"/>
  <c r="N198" i="2"/>
  <c r="BE198" i="2" s="1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AA193" i="2"/>
  <c r="Y194" i="2"/>
  <c r="Y193" i="2"/>
  <c r="W194" i="2"/>
  <c r="W193" i="2"/>
  <c r="BK194" i="2"/>
  <c r="BK193" i="2"/>
  <c r="N193" i="2" s="1"/>
  <c r="N100" i="2" s="1"/>
  <c r="N194" i="2"/>
  <c r="BE194" i="2" s="1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AA185" i="2"/>
  <c r="Y186" i="2"/>
  <c r="Y185" i="2"/>
  <c r="W186" i="2"/>
  <c r="W185" i="2"/>
  <c r="BK186" i="2"/>
  <c r="BK185" i="2"/>
  <c r="N185" i="2" s="1"/>
  <c r="N99" i="2" s="1"/>
  <c r="N186" i="2"/>
  <c r="BE186" i="2" s="1"/>
  <c r="BI184" i="2"/>
  <c r="BH184" i="2"/>
  <c r="BG184" i="2"/>
  <c r="BF184" i="2"/>
  <c r="AA184" i="2"/>
  <c r="AA183" i="2"/>
  <c r="Y184" i="2"/>
  <c r="Y183" i="2"/>
  <c r="W184" i="2"/>
  <c r="W183" i="2"/>
  <c r="BK184" i="2"/>
  <c r="BK183" i="2"/>
  <c r="N183" i="2" s="1"/>
  <c r="N98" i="2" s="1"/>
  <c r="N184" i="2"/>
  <c r="BE184" i="2" s="1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AA178" i="2"/>
  <c r="Y179" i="2"/>
  <c r="Y178" i="2"/>
  <c r="W179" i="2"/>
  <c r="W178" i="2"/>
  <c r="BK179" i="2"/>
  <c r="BK178" i="2"/>
  <c r="N178" i="2" s="1"/>
  <c r="N97" i="2" s="1"/>
  <c r="N179" i="2"/>
  <c r="BE179" i="2" s="1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AA172" i="2"/>
  <c r="Y173" i="2"/>
  <c r="Y172" i="2" s="1"/>
  <c r="Y171" i="2" s="1"/>
  <c r="W173" i="2"/>
  <c r="W172" i="2"/>
  <c r="BK173" i="2"/>
  <c r="BK172" i="2" s="1"/>
  <c r="N173" i="2"/>
  <c r="BE173" i="2"/>
  <c r="BI170" i="2"/>
  <c r="BH170" i="2"/>
  <c r="BG170" i="2"/>
  <c r="BF170" i="2"/>
  <c r="AA170" i="2"/>
  <c r="AA169" i="2"/>
  <c r="Y170" i="2"/>
  <c r="Y169" i="2"/>
  <c r="W170" i="2"/>
  <c r="W169" i="2"/>
  <c r="BK170" i="2"/>
  <c r="BK169" i="2"/>
  <c r="N169" i="2" s="1"/>
  <c r="N94" i="2" s="1"/>
  <c r="N170" i="2"/>
  <c r="BE170" i="2" s="1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AA163" i="2"/>
  <c r="Y164" i="2"/>
  <c r="Y163" i="2"/>
  <c r="W164" i="2"/>
  <c r="W163" i="2"/>
  <c r="BK164" i="2"/>
  <c r="BK163" i="2"/>
  <c r="N163" i="2" s="1"/>
  <c r="N93" i="2" s="1"/>
  <c r="N164" i="2"/>
  <c r="BE164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AA153" i="2"/>
  <c r="Y154" i="2"/>
  <c r="Y153" i="2"/>
  <c r="W154" i="2"/>
  <c r="W153" i="2"/>
  <c r="BK154" i="2"/>
  <c r="BK153" i="2"/>
  <c r="N153" i="2" s="1"/>
  <c r="N92" i="2" s="1"/>
  <c r="N154" i="2"/>
  <c r="BE154" i="2" s="1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AA142" i="2"/>
  <c r="Y143" i="2"/>
  <c r="Y142" i="2"/>
  <c r="W143" i="2"/>
  <c r="W142" i="2"/>
  <c r="BK143" i="2"/>
  <c r="BK142" i="2"/>
  <c r="N142" i="2" s="1"/>
  <c r="N91" i="2" s="1"/>
  <c r="N143" i="2"/>
  <c r="BE143" i="2" s="1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AA139" i="2"/>
  <c r="AA138" i="2" s="1"/>
  <c r="Y140" i="2"/>
  <c r="Y139" i="2"/>
  <c r="Y138" i="2" s="1"/>
  <c r="W140" i="2"/>
  <c r="W139" i="2"/>
  <c r="W138" i="2" s="1"/>
  <c r="BK140" i="2"/>
  <c r="BK139" i="2" s="1"/>
  <c r="N140" i="2"/>
  <c r="BE140" i="2" s="1"/>
  <c r="M133" i="2"/>
  <c r="F131" i="2"/>
  <c r="F129" i="2"/>
  <c r="BI118" i="2"/>
  <c r="BH118" i="2"/>
  <c r="BG118" i="2"/>
  <c r="BF11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H36" i="2"/>
  <c r="BD88" i="1" s="1"/>
  <c r="BD87" i="1" s="1"/>
  <c r="BH113" i="2"/>
  <c r="BG113" i="2"/>
  <c r="H34" i="2"/>
  <c r="BB88" i="1" s="1"/>
  <c r="BB87" i="1" s="1"/>
  <c r="BF113" i="2"/>
  <c r="M83" i="2"/>
  <c r="F81" i="2"/>
  <c r="F79" i="2"/>
  <c r="O21" i="2"/>
  <c r="E21" i="2"/>
  <c r="M134" i="2"/>
  <c r="M84" i="2"/>
  <c r="O20" i="2"/>
  <c r="F134" i="2"/>
  <c r="O12" i="2"/>
  <c r="E12" i="2"/>
  <c r="F133" i="2"/>
  <c r="F83" i="2"/>
  <c r="O11" i="2"/>
  <c r="M131" i="2"/>
  <c r="M81" i="2"/>
  <c r="F6" i="2"/>
  <c r="F12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M33" i="2" l="1"/>
  <c r="AW88" i="1" s="1"/>
  <c r="H35" i="2"/>
  <c r="BC88" i="1" s="1"/>
  <c r="BC87" i="1" s="1"/>
  <c r="AY87" i="1" s="1"/>
  <c r="W35" i="1"/>
  <c r="BK138" i="2"/>
  <c r="N139" i="2"/>
  <c r="N90" i="2" s="1"/>
  <c r="W33" i="1"/>
  <c r="AX87" i="1"/>
  <c r="W34" i="1"/>
  <c r="Y137" i="2"/>
  <c r="BK171" i="2"/>
  <c r="N171" i="2" s="1"/>
  <c r="N95" i="2" s="1"/>
  <c r="N172" i="2"/>
  <c r="N96" i="2" s="1"/>
  <c r="F78" i="2"/>
  <c r="F84" i="2"/>
  <c r="H33" i="2"/>
  <c r="BA88" i="1" s="1"/>
  <c r="BA87" i="1" s="1"/>
  <c r="W210" i="2"/>
  <c r="W171" i="2" s="1"/>
  <c r="W137" i="2" s="1"/>
  <c r="AU88" i="1" s="1"/>
  <c r="AU87" i="1" s="1"/>
  <c r="AA210" i="2"/>
  <c r="AA171" i="2" s="1"/>
  <c r="AA137" i="2" s="1"/>
  <c r="W223" i="2"/>
  <c r="AA223" i="2"/>
  <c r="W245" i="2"/>
  <c r="AA245" i="2"/>
  <c r="W32" i="1" l="1"/>
  <c r="AW87" i="1"/>
  <c r="AK32" i="1" s="1"/>
  <c r="BK137" i="2"/>
  <c r="N137" i="2" s="1"/>
  <c r="N88" i="2" s="1"/>
  <c r="N138" i="2"/>
  <c r="N89" i="2" s="1"/>
  <c r="BE118" i="2" l="1"/>
  <c r="N117" i="2"/>
  <c r="BE117" i="2" s="1"/>
  <c r="N116" i="2"/>
  <c r="BE116" i="2" s="1"/>
  <c r="N115" i="2"/>
  <c r="BE115" i="2" s="1"/>
  <c r="N114" i="2"/>
  <c r="BE114" i="2" s="1"/>
  <c r="N113" i="2"/>
  <c r="M27" i="2"/>
  <c r="N112" i="2" l="1"/>
  <c r="BE113" i="2"/>
  <c r="M28" i="2" l="1"/>
  <c r="L120" i="2"/>
  <c r="M32" i="2"/>
  <c r="AV88" i="1" s="1"/>
  <c r="AT88" i="1" s="1"/>
  <c r="H32" i="2"/>
  <c r="AZ88" i="1" s="1"/>
  <c r="AZ87" i="1" s="1"/>
  <c r="AV87" i="1" l="1"/>
  <c r="AS88" i="1"/>
  <c r="AS87" i="1" s="1"/>
  <c r="M30" i="2"/>
  <c r="L38" i="2" l="1"/>
  <c r="AG88" i="1"/>
  <c r="AT87" i="1"/>
  <c r="AG87" i="1" l="1"/>
  <c r="AN88" i="1"/>
  <c r="AG94" i="1" l="1"/>
  <c r="AG92" i="1"/>
  <c r="AN87" i="1"/>
  <c r="AG93" i="1"/>
  <c r="AK26" i="1"/>
  <c r="AG90" i="1" l="1"/>
  <c r="CD91" i="1"/>
  <c r="AV91" i="1"/>
  <c r="BY91" i="1" s="1"/>
  <c r="CD93" i="1"/>
  <c r="AV93" i="1"/>
  <c r="BY93" i="1" s="1"/>
  <c r="AV92" i="1"/>
  <c r="BY92" i="1" s="1"/>
  <c r="CD92" i="1"/>
  <c r="AV94" i="1"/>
  <c r="BY94" i="1" s="1"/>
  <c r="CD94" i="1"/>
  <c r="AN94" i="1" l="1"/>
  <c r="AK31" i="1"/>
  <c r="AN91" i="1"/>
  <c r="AN92" i="1"/>
  <c r="AN93" i="1"/>
  <c r="W31" i="1"/>
  <c r="AK27" i="1"/>
  <c r="AK29" i="1" s="1"/>
  <c r="AG96" i="1"/>
  <c r="AK37" i="1" l="1"/>
  <c r="AN90" i="1"/>
  <c r="AN96" i="1" s="1"/>
</calcChain>
</file>

<file path=xl/sharedStrings.xml><?xml version="1.0" encoding="utf-8"?>
<sst xmlns="http://schemas.openxmlformats.org/spreadsheetml/2006/main" count="1822" uniqueCount="560">
  <si>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</si>
  <si>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</si>
  <si>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</si>
  <si>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</si>
  <si>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</si>
  <si>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</si>
  <si>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</si>
  <si>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</si>
  <si>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</si>
  <si>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</si>
  <si>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</si>
  <si>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</si>
  <si>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</si>
  <si>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</si>
  <si>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</si>
  <si>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</si>
  <si>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</si>
  <si>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2-03-18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</si>
  <si>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</si>
  <si>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</si>
  <si>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BÝVALÉ PRODEJNY DIEMA NA PROSTORY SPISOVNY</t>
  </si>
  <si>
    <t>JKSO:</t>
  </si>
  <si>
    <t/>
  </si>
  <si>
    <t>CC-CZ:</t>
  </si>
  <si>
    <t>Místo:</t>
  </si>
  <si>
    <t xml:space="preserve"> </t>
  </si>
  <si>
    <t>Datum:</t>
  </si>
  <si>
    <t>12. 3. 2018</t>
  </si>
  <si>
    <t>Objednatel:</t>
  </si>
  <si>
    <t>IČ:</t>
  </si>
  <si>
    <t>DIČ:</t>
  </si>
  <si>
    <t>Zhotovitel:</t>
  </si>
  <si>
    <t>Vyplň údaj</t>
  </si>
  <si>
    <t>Projektant:</t>
  </si>
  <si>
    <t>26860911</t>
  </si>
  <si>
    <t>Projekční ateliér-Ing. Zelinka s.r.o</t>
  </si>
  <si>
    <t>CZ 26860911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</si>
  <si>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</si>
  <si>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</si>
  <si>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</si>
  <si>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</si>
  <si>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</si>
  <si>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</si>
  <si>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</si>
  <si>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</si>
  <si>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</si>
  <si>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</si>
  <si>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</si>
  <si>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</si>
  <si>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</si>
  <si>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</si>
  <si>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</si>
  <si>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</si>
  <si>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</si>
  <si>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</si>
  <si>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</si>
  <si>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</si>
  <si>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</si>
  <si>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</si>
  <si>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</si>
  <si>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</si>
  <si>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</si>
  <si>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</si>
  <si>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</si>
  <si>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</si>
  <si>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</si>
  <si>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</si>
  <si>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</si>
  <si>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</si>
  <si>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</si>
  <si>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</si>
  <si>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</si>
  <si>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</si>
  <si>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</si>
  <si>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</si>
  <si>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</si>
  <si>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</si>
  <si>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</si>
  <si>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</si>
  <si>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</si>
  <si>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</si>
  <si>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</si>
  <si>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</si>
  <si>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{398f901e-507a-4e5e-a5fd-bbfe5455465c}</t>
  </si>
  <si>
    <t>{00000000-0000-0000-0000-000000000000}</t>
  </si>
  <si>
    <t>/</t>
  </si>
  <si>
    <t>1</t>
  </si>
  <si>
    <t>Stavební úpravy</t>
  </si>
  <si>
    <t>{2a48c161-476b-45fe-917e-b0b080b42e7e}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</si>
  <si>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</si>
  <si>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</si>
  <si>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</si>
  <si>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</si>
  <si>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</si>
  <si>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</si>
  <si>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</si>
  <si>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</si>
  <si>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</si>
  <si>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</si>
  <si>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</si>
  <si>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</si>
  <si>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</si>
  <si>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</si>
  <si>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</si>
  <si>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</si>
  <si>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1 - Stavební úpravy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</si>
  <si>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</si>
  <si>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</si>
  <si>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</si>
  <si>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</si>
  <si>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</si>
  <si>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</si>
  <si>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</si>
  <si>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</si>
  <si>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</si>
  <si>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</si>
  <si>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</si>
  <si>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</si>
  <si>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</si>
  <si>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</si>
  <si>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</si>
  <si>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</si>
  <si>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</si>
  <si>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</si>
  <si>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</si>
  <si>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</si>
  <si>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</si>
  <si>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</si>
  <si>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</si>
  <si>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</si>
  <si>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</si>
  <si>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</si>
  <si>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</si>
  <si>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</si>
  <si>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</si>
  <si>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</si>
  <si>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</si>
  <si>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</si>
  <si>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</si>
  <si>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</si>
  <si>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</si>
  <si>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</si>
  <si>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</si>
  <si>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</si>
  <si>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</si>
  <si>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</si>
  <si>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</si>
  <si>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</si>
  <si>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</si>
  <si>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</si>
  <si>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</si>
  <si>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</si>
  <si>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</si>
  <si>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</si>
  <si>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340271025</t>
  </si>
  <si>
    <t>Zazdívka otvorů v příčkách nebo stěnách plochy do 4 m2  tvárnicemi pórobetonovými tl 100 mm</t>
  </si>
  <si>
    <t>m2</t>
  </si>
  <si>
    <t>4</t>
  </si>
  <si>
    <t>-1144478520</t>
  </si>
  <si>
    <t>342272225</t>
  </si>
  <si>
    <t>Příčka z pórobetonových hladkých tvárnic na tenkovrstvou maltu tl 100 mm</t>
  </si>
  <si>
    <t>206159544</t>
  </si>
  <si>
    <t>3</t>
  </si>
  <si>
    <t>612311131</t>
  </si>
  <si>
    <t>Potažení vnitřních stěn vápenným štukem tloušťky do 3 mm</t>
  </si>
  <si>
    <t>-1700027219</t>
  </si>
  <si>
    <t>612325121</t>
  </si>
  <si>
    <t>Vápenocementová štuková omítka rýh ve stěnách šířky do 150 mm</t>
  </si>
  <si>
    <t>-1496721062</t>
  </si>
  <si>
    <t>5</t>
  </si>
  <si>
    <t>612821002</t>
  </si>
  <si>
    <t>Vnitřní sanační štuková omítka pro vlhké zdivo prováděná ručně</t>
  </si>
  <si>
    <t>711435038</t>
  </si>
  <si>
    <t>6</t>
  </si>
  <si>
    <t>619995001</t>
  </si>
  <si>
    <t>Začištění omítek kolem oken, dveří, podlah nebo obkladů</t>
  </si>
  <si>
    <t>m</t>
  </si>
  <si>
    <t>-1700298494</t>
  </si>
  <si>
    <t>7</t>
  </si>
  <si>
    <t>631362021</t>
  </si>
  <si>
    <t>Výztuž mazanin svařovanými sítěmi Kari</t>
  </si>
  <si>
    <t>t</t>
  </si>
  <si>
    <t>1926455599</t>
  </si>
  <si>
    <t>8</t>
  </si>
  <si>
    <t>632453352</t>
  </si>
  <si>
    <t>Potěr betonový samonivelační tl do 50 mm tř. C 30/37</t>
  </si>
  <si>
    <t>1817377736</t>
  </si>
  <si>
    <t>9</t>
  </si>
  <si>
    <t>634661111</t>
  </si>
  <si>
    <t>Výplň dilatačních spar šířky do 5 mm v mazaninách silikonovým tmelem</t>
  </si>
  <si>
    <t>1329996207</t>
  </si>
  <si>
    <t>10</t>
  </si>
  <si>
    <t>634911113</t>
  </si>
  <si>
    <t>Řezání dilatačních spár š 5 mm hl do 50 mm v čerstvé betonové mazanině</t>
  </si>
  <si>
    <t>-505565640</t>
  </si>
  <si>
    <t>11</t>
  </si>
  <si>
    <t>642942611</t>
  </si>
  <si>
    <t>Osazování zárubní nebo rámů dveřních kovových do 2,5 m2 na montážní pěnu</t>
  </si>
  <si>
    <t>kus</t>
  </si>
  <si>
    <t>1502723017</t>
  </si>
  <si>
    <t>12</t>
  </si>
  <si>
    <t>M</t>
  </si>
  <si>
    <t>55331235</t>
  </si>
  <si>
    <t>zárubeň ocelová pro běžné zdění oblý profil 110 800 L/P</t>
  </si>
  <si>
    <t>1873684487</t>
  </si>
  <si>
    <t>13</t>
  </si>
  <si>
    <t>949111112</t>
  </si>
  <si>
    <t>Montáž lešení lehkého kozového trubkového v do 1,9 m</t>
  </si>
  <si>
    <t>sada</t>
  </si>
  <si>
    <t>2082781053</t>
  </si>
  <si>
    <t>14</t>
  </si>
  <si>
    <t>962031136</t>
  </si>
  <si>
    <t>Bourání příček z tvárnic nebo příčkovek tl do 150 mm</t>
  </si>
  <si>
    <t>-1051634746</t>
  </si>
  <si>
    <t>965045113</t>
  </si>
  <si>
    <t>Bourání potěrů cementových nebo pískocementových tl do 50 mm pl přes 4 m2</t>
  </si>
  <si>
    <t>-18638123</t>
  </si>
  <si>
    <t>16</t>
  </si>
  <si>
    <t>968062247</t>
  </si>
  <si>
    <t>Vybourání dřevěných rámů oken jednoduchých včetně křídel pl přes 4 m2</t>
  </si>
  <si>
    <t>1221152920</t>
  </si>
  <si>
    <t>17</t>
  </si>
  <si>
    <t>968062374</t>
  </si>
  <si>
    <t>Vybourání dřevěných rámů oken zdvojených včetně křídel pl do 1 m2</t>
  </si>
  <si>
    <t>1652031610</t>
  </si>
  <si>
    <t>18</t>
  </si>
  <si>
    <t>968062456</t>
  </si>
  <si>
    <t>Vybourání dřevěných dveřních zárubní pl přes 2 m2</t>
  </si>
  <si>
    <t>1215224775</t>
  </si>
  <si>
    <t>19</t>
  </si>
  <si>
    <t>968072455</t>
  </si>
  <si>
    <t>Vybourání kovových dveřních zárubní pl do 2 m2</t>
  </si>
  <si>
    <t>-1300369134</t>
  </si>
  <si>
    <t>20</t>
  </si>
  <si>
    <t>974031134</t>
  </si>
  <si>
    <t>Vysekání rýh ve zdivu cihelném hl do 50 mm š do 150 mm</t>
  </si>
  <si>
    <t>-2091893554</t>
  </si>
  <si>
    <t>985111111</t>
  </si>
  <si>
    <t>Otlučení omítek stěn</t>
  </si>
  <si>
    <t>-495185609</t>
  </si>
  <si>
    <t>22</t>
  </si>
  <si>
    <t>997002611</t>
  </si>
  <si>
    <t>Nakládání suti a vybouraných hmot</t>
  </si>
  <si>
    <t>1897123692</t>
  </si>
  <si>
    <t>23</t>
  </si>
  <si>
    <t>997013151</t>
  </si>
  <si>
    <t>Vnitrostaveništní doprava suti a vybouraných hmot pro budovy v do 6 m s omezením mechanizace</t>
  </si>
  <si>
    <t>1955904344</t>
  </si>
  <si>
    <t>24</t>
  </si>
  <si>
    <t>997013501</t>
  </si>
  <si>
    <t>Odvoz suti na skládku a vybouraných hmot nebo meziskládku do 1 km se složením</t>
  </si>
  <si>
    <t>-1416786375</t>
  </si>
  <si>
    <t>25</t>
  </si>
  <si>
    <t>997013509</t>
  </si>
  <si>
    <t>Příplatek k odvozu suti a vybouraných hmot na skládku ZKD 1 km přes 1 km</t>
  </si>
  <si>
    <t>10180748</t>
  </si>
  <si>
    <t>26</t>
  </si>
  <si>
    <t>997013831</t>
  </si>
  <si>
    <t>Poplatek za uložení stavebního směsného odpadu na skládce (skládkovné)</t>
  </si>
  <si>
    <t>-818638500</t>
  </si>
  <si>
    <t>27</t>
  </si>
  <si>
    <t>998011001</t>
  </si>
  <si>
    <t>Přesun hmot pro budovy zděné v do 6 m</t>
  </si>
  <si>
    <t>716489405</t>
  </si>
  <si>
    <t>28</t>
  </si>
  <si>
    <t>722130233</t>
  </si>
  <si>
    <t>Potrubí vodovodní ocelové závitové pozinkované svařované běžné DN 25</t>
  </si>
  <si>
    <t>1116720409</t>
  </si>
  <si>
    <t>29</t>
  </si>
  <si>
    <t>722250133</t>
  </si>
  <si>
    <t>Hydrantový systém s tvarově stálou hadicí D 25 x 30 m celoplechový</t>
  </si>
  <si>
    <t>soubor</t>
  </si>
  <si>
    <t>48972120</t>
  </si>
  <si>
    <t>30</t>
  </si>
  <si>
    <t>44932112</t>
  </si>
  <si>
    <t>přístroj hasicí ruční práškový PG 4 LE</t>
  </si>
  <si>
    <t>32</t>
  </si>
  <si>
    <t>1686515710</t>
  </si>
  <si>
    <t>31</t>
  </si>
  <si>
    <t>44932211</t>
  </si>
  <si>
    <t>přístroj hasicí ruční sněhový KS 5 BG</t>
  </si>
  <si>
    <t>-59014431</t>
  </si>
  <si>
    <t>998722101</t>
  </si>
  <si>
    <t>Přesun hmot tonážní pro vnitřní vodovod v objektech v do 6 m</t>
  </si>
  <si>
    <t>-1114845784</t>
  </si>
  <si>
    <t>33</t>
  </si>
  <si>
    <t>725112022</t>
  </si>
  <si>
    <t>Klozet keramický závěsný na nosné stěny s hlubokým splachováním odpad vodorovný</t>
  </si>
  <si>
    <t>-1254546978</t>
  </si>
  <si>
    <t>34</t>
  </si>
  <si>
    <t>725211601</t>
  </si>
  <si>
    <t>Umyvadlo keramické připevněné na stěnu šrouby bílé bez krytu na sifon 500 mm</t>
  </si>
  <si>
    <t>-1223135607</t>
  </si>
  <si>
    <t>35</t>
  </si>
  <si>
    <t>725822611</t>
  </si>
  <si>
    <t>Baterie umyvadlová stojánková páková bez výpusti</t>
  </si>
  <si>
    <t>1452490040</t>
  </si>
  <si>
    <t>36</t>
  </si>
  <si>
    <t>998725101</t>
  </si>
  <si>
    <t>Přesun hmot tonážní pro zařizovací předměty v objektech v do 6 m</t>
  </si>
  <si>
    <t>398033521</t>
  </si>
  <si>
    <t>37</t>
  </si>
  <si>
    <t>751510871</t>
  </si>
  <si>
    <t>Demontáž vzduchotechnického potrubí plechového kruhového spirálně vinutého do suti D do 400 mm</t>
  </si>
  <si>
    <t>-108369548</t>
  </si>
  <si>
    <t>38</t>
  </si>
  <si>
    <t>763111771</t>
  </si>
  <si>
    <t>Příplatek k SDK příčce za rovinnost kvality Q3</t>
  </si>
  <si>
    <t>99977672</t>
  </si>
  <si>
    <t>39</t>
  </si>
  <si>
    <t>763131714R</t>
  </si>
  <si>
    <t>SDK  základní penetrační nátěr</t>
  </si>
  <si>
    <t>1461308504</t>
  </si>
  <si>
    <t>40</t>
  </si>
  <si>
    <t>763135812</t>
  </si>
  <si>
    <t>Demontáž podhledu sádrokartonového kazetového na roštu polozapuštěném</t>
  </si>
  <si>
    <t>-858131800</t>
  </si>
  <si>
    <t>41</t>
  </si>
  <si>
    <t>763164355R</t>
  </si>
  <si>
    <t>SDK obklad  desky 1xDF 12,5</t>
  </si>
  <si>
    <t>911975561</t>
  </si>
  <si>
    <t>42</t>
  </si>
  <si>
    <t>763431011</t>
  </si>
  <si>
    <t>Montáž minerálního podhledu s vyjímatelnými panely vel. do 0,36 m2 na zavěšený polozapuštěný rošt</t>
  </si>
  <si>
    <t>98403982</t>
  </si>
  <si>
    <t>43</t>
  </si>
  <si>
    <t>59036514</t>
  </si>
  <si>
    <t>deska podhledová minerální rovná bílá jemně strukturovaná mikroperforovaná zvukově pohltivá 15x600x600mm</t>
  </si>
  <si>
    <t>1191699209</t>
  </si>
  <si>
    <t>44</t>
  </si>
  <si>
    <t>998763301</t>
  </si>
  <si>
    <t>Přesun hmot tonážní pro sádrokartonové konstrukce v objektech v do 6 m</t>
  </si>
  <si>
    <t>-463782619</t>
  </si>
  <si>
    <t>45</t>
  </si>
  <si>
    <t>764002851</t>
  </si>
  <si>
    <t>Demontáž oplechování parapetů do suti</t>
  </si>
  <si>
    <t>252339633</t>
  </si>
  <si>
    <t>46</t>
  </si>
  <si>
    <t>764216604</t>
  </si>
  <si>
    <t>Oplechování rovných parapetů mechanicky kotvené z Pz s povrchovou úpravou rš 330 mm</t>
  </si>
  <si>
    <t>191010637</t>
  </si>
  <si>
    <t>47</t>
  </si>
  <si>
    <t>998764103</t>
  </si>
  <si>
    <t>Přesun hmot tonážní pro konstrukce klempířské v objektech v do 24 m</t>
  </si>
  <si>
    <t>1332354549</t>
  </si>
  <si>
    <t>48</t>
  </si>
  <si>
    <t>766411812</t>
  </si>
  <si>
    <t>Demontáž truhlářského obložení stěn z panelů plochy přes 1,5 m2</t>
  </si>
  <si>
    <t>-854355816</t>
  </si>
  <si>
    <t>49</t>
  </si>
  <si>
    <t>766621012</t>
  </si>
  <si>
    <t>Montáž dřevěných oken plochy přes 1 m2 pevných výšky do 2,5 m s rámem do zdiva</t>
  </si>
  <si>
    <t>-810315643</t>
  </si>
  <si>
    <t>50</t>
  </si>
  <si>
    <t>61110245R</t>
  </si>
  <si>
    <t>výkladec pevné zasklení  210 x 220 cm ozn. 201</t>
  </si>
  <si>
    <t>234982308</t>
  </si>
  <si>
    <t>51</t>
  </si>
  <si>
    <t>766621622</t>
  </si>
  <si>
    <t>Montáž dřevěných oken plochy do 1 m2 zdvojených otevíravých, sklápěcích do zdiva</t>
  </si>
  <si>
    <t>983752299</t>
  </si>
  <si>
    <t>52</t>
  </si>
  <si>
    <t>6111020R</t>
  </si>
  <si>
    <t>okno dřevěné jednokřídlové otvíravé a sklápěcí 60 x 165 cm ozn. 202</t>
  </si>
  <si>
    <t>-349917344</t>
  </si>
  <si>
    <t>53</t>
  </si>
  <si>
    <t>766660001</t>
  </si>
  <si>
    <t>Montáž dveřních křídel otvíravých 1křídlových š do 0,8 m do ocelové zárubně</t>
  </si>
  <si>
    <t>819419278</t>
  </si>
  <si>
    <t>54</t>
  </si>
  <si>
    <t>61160186R</t>
  </si>
  <si>
    <t>dveře dřevěné vnitřní hladké plné 1křídlové  80x197cm včetně doplňků  ozn. 205</t>
  </si>
  <si>
    <t>499291293</t>
  </si>
  <si>
    <t>55</t>
  </si>
  <si>
    <t>766660451</t>
  </si>
  <si>
    <t>Montáž vchodových dveří 2křídlových bez nadsvětlíku do zdiva</t>
  </si>
  <si>
    <t>-1321179918</t>
  </si>
  <si>
    <t>56</t>
  </si>
  <si>
    <t>61144160R</t>
  </si>
  <si>
    <t>dveře plastové vchodové dvoukřídlové otevíravé 145x197 cm ozn. 204</t>
  </si>
  <si>
    <t>177942790</t>
  </si>
  <si>
    <t>57</t>
  </si>
  <si>
    <t>766660461</t>
  </si>
  <si>
    <t>Montáž vchodových dveří 2křídlových s nadsvětlíkem do zdiva</t>
  </si>
  <si>
    <t>-735551875</t>
  </si>
  <si>
    <t>58</t>
  </si>
  <si>
    <t>61173193R</t>
  </si>
  <si>
    <t>dveře dvoukřídlé vchodové s nadsvětlíkem 160x280 cm včetně doplňků a s centrálním klíčem ozn. 203</t>
  </si>
  <si>
    <t>-531519724</t>
  </si>
  <si>
    <t>59</t>
  </si>
  <si>
    <t>998766101</t>
  </si>
  <si>
    <t>Přesun hmot tonážní pro konstrukce truhlářské v objektech v do 6 m</t>
  </si>
  <si>
    <t>-1559768884</t>
  </si>
  <si>
    <t>60</t>
  </si>
  <si>
    <t>767122112</t>
  </si>
  <si>
    <t>Montáž stěn s výplní z drátěné sítě, svařované</t>
  </si>
  <si>
    <t>-1190254986</t>
  </si>
  <si>
    <t>61</t>
  </si>
  <si>
    <t>13010400R</t>
  </si>
  <si>
    <t xml:space="preserve"> materiál stěn z oceli - Z1, Z2, Z3 dle výkazu D-10</t>
  </si>
  <si>
    <t>1789002730</t>
  </si>
  <si>
    <t>62</t>
  </si>
  <si>
    <t>767531111</t>
  </si>
  <si>
    <t>Montáž vstupních kovových nebo plastových rohoží čistících zón</t>
  </si>
  <si>
    <t>-1093442611</t>
  </si>
  <si>
    <t>63</t>
  </si>
  <si>
    <t>69752100</t>
  </si>
  <si>
    <t>rohož textilní provedení 100% PP, zatavený do měkčeného PVC</t>
  </si>
  <si>
    <t>1132216404</t>
  </si>
  <si>
    <t>64</t>
  </si>
  <si>
    <t>998767101</t>
  </si>
  <si>
    <t>Přesun hmot tonážní pro zámečnické konstrukce v objektech v do 6 m</t>
  </si>
  <si>
    <t>1978577676</t>
  </si>
  <si>
    <t>65</t>
  </si>
  <si>
    <t>776201814</t>
  </si>
  <si>
    <t>Demontáž povlakových podlahovin volně položených podlepených páskou</t>
  </si>
  <si>
    <t>-1675806117</t>
  </si>
  <si>
    <t>66</t>
  </si>
  <si>
    <t>776211111</t>
  </si>
  <si>
    <t>Lepení textilních pásů</t>
  </si>
  <si>
    <t>22552116</t>
  </si>
  <si>
    <t>67</t>
  </si>
  <si>
    <t>69751012</t>
  </si>
  <si>
    <t>koberec zátěžový-vysoká zátěž, hmotnost 1500 g/m2 šíře 4 m</t>
  </si>
  <si>
    <t>90589043</t>
  </si>
  <si>
    <t>68</t>
  </si>
  <si>
    <t>998776101</t>
  </si>
  <si>
    <t>Přesun hmot tonážní pro podlahy povlakové v objektech v do 6 m</t>
  </si>
  <si>
    <t>-443526806</t>
  </si>
  <si>
    <t>69</t>
  </si>
  <si>
    <t>781473810</t>
  </si>
  <si>
    <t>Demontáž obkladů z obkladaček keramických lepených</t>
  </si>
  <si>
    <t>1579416179</t>
  </si>
  <si>
    <t>70</t>
  </si>
  <si>
    <t>783000103</t>
  </si>
  <si>
    <t>Ochrana podlah nebo vodorovných ploch při provádění nátěrů položením fólie</t>
  </si>
  <si>
    <t>1904770256</t>
  </si>
  <si>
    <t>71</t>
  </si>
  <si>
    <t>58124842</t>
  </si>
  <si>
    <t>fólie pro malířské potřeby zakrývací, 7µ, 4 x 5 m</t>
  </si>
  <si>
    <t>1621249604</t>
  </si>
  <si>
    <t>72</t>
  </si>
  <si>
    <t>783101203</t>
  </si>
  <si>
    <t>Jemné obroušení podkladu truhlářských konstrukcí před provedením nátěru</t>
  </si>
  <si>
    <t>-1313060966</t>
  </si>
  <si>
    <t>73</t>
  </si>
  <si>
    <t>783101403</t>
  </si>
  <si>
    <t>Oprášení podkladu truhlářských konstrukcí před provedením nátěru</t>
  </si>
  <si>
    <t>1234202854</t>
  </si>
  <si>
    <t>74</t>
  </si>
  <si>
    <t>783124101</t>
  </si>
  <si>
    <t>Základní jednonásobný akrylátový nátěr truhlářských konstrukcí</t>
  </si>
  <si>
    <t>1317556890</t>
  </si>
  <si>
    <t>75</t>
  </si>
  <si>
    <t>783127101</t>
  </si>
  <si>
    <t>Krycí jednonásobný akrylátový nátěr truhlářských konstrukcí</t>
  </si>
  <si>
    <t>-181927050</t>
  </si>
  <si>
    <t>76</t>
  </si>
  <si>
    <t>783128201</t>
  </si>
  <si>
    <t>Lakovací jednonásobný akrylátový nátěr truhlářských konstrukcí</t>
  </si>
  <si>
    <t>357843865</t>
  </si>
  <si>
    <t>77</t>
  </si>
  <si>
    <t>783132111</t>
  </si>
  <si>
    <t>Lokální tmelení truhlářských konstrukcí včetně přebroušení epoxidovým tmelem plochy do 30%</t>
  </si>
  <si>
    <t>-1075492709</t>
  </si>
  <si>
    <t>78</t>
  </si>
  <si>
    <t>783601301</t>
  </si>
  <si>
    <t>Odrezivění žebrových trub před provedením nátěru</t>
  </si>
  <si>
    <t>757199690</t>
  </si>
  <si>
    <t>79</t>
  </si>
  <si>
    <t>783601401</t>
  </si>
  <si>
    <t>Ometení žebrových trub před provedením nátěru</t>
  </si>
  <si>
    <t>1794479561</t>
  </si>
  <si>
    <t>80</t>
  </si>
  <si>
    <t>783622111</t>
  </si>
  <si>
    <t>Tmelení článkových otopných těles disperzním tmelem</t>
  </si>
  <si>
    <t>1452340566</t>
  </si>
  <si>
    <t>81</t>
  </si>
  <si>
    <t>783624101</t>
  </si>
  <si>
    <t>Základní jednonásobný akrylátový nátěr žebrových trub</t>
  </si>
  <si>
    <t>-677902744</t>
  </si>
  <si>
    <t>82</t>
  </si>
  <si>
    <t>783901453</t>
  </si>
  <si>
    <t>Vysátí betonových podlah před provedením nátěru</t>
  </si>
  <si>
    <t>-1539613837</t>
  </si>
  <si>
    <t>83</t>
  </si>
  <si>
    <t>783943151</t>
  </si>
  <si>
    <t>Penetrační polyuretanový nátěr hladkých betonových podlah</t>
  </si>
  <si>
    <t>-681331057</t>
  </si>
  <si>
    <t>84</t>
  </si>
  <si>
    <t>783947151</t>
  </si>
  <si>
    <t>Krycí jednonásobný polyuretanový vodou ředitelný nátěr betonové podlahy</t>
  </si>
  <si>
    <t>-1551369951</t>
  </si>
  <si>
    <t>85</t>
  </si>
  <si>
    <t>784111001</t>
  </si>
  <si>
    <t>Oprášení (ometení ) podkladu v místnostech výšky do 3,80 m</t>
  </si>
  <si>
    <t>-2012819033</t>
  </si>
  <si>
    <t>86</t>
  </si>
  <si>
    <t>784171111</t>
  </si>
  <si>
    <t>Zakrytí vnitřních ploch stěn v místnostech výšky do 3,80 m</t>
  </si>
  <si>
    <t>-1354425720</t>
  </si>
  <si>
    <t>87</t>
  </si>
  <si>
    <t>784171101</t>
  </si>
  <si>
    <t>Zakrytí vnitřních podlah včetně pozdějšího odkrytí</t>
  </si>
  <si>
    <t>-1208785195</t>
  </si>
  <si>
    <t>88</t>
  </si>
  <si>
    <t>58124844</t>
  </si>
  <si>
    <t>fólie pro malířské potřeby zakrývací,  25µ,  4 x 5 m</t>
  </si>
  <si>
    <t>1902675936</t>
  </si>
  <si>
    <t>89</t>
  </si>
  <si>
    <t>784211111</t>
  </si>
  <si>
    <t>Dvojnásobné  bílé malby ze směsí za mokra velmi dobře otěruvzdorných v místnostech výšky do 3,80 m</t>
  </si>
  <si>
    <t>1416367688</t>
  </si>
  <si>
    <t>90</t>
  </si>
  <si>
    <t>R-01</t>
  </si>
  <si>
    <t>SO-01.3 Elektroinstalace viz. podrobný rozpočet</t>
  </si>
  <si>
    <t>kpl</t>
  </si>
  <si>
    <t>512</t>
  </si>
  <si>
    <t>1728710049</t>
  </si>
  <si>
    <t>91</t>
  </si>
  <si>
    <t>R-02</t>
  </si>
  <si>
    <t>SO-01.4 Požární a zabezpečovací sifnalizace viz. podrobný rozpočet</t>
  </si>
  <si>
    <t>-1396638737</t>
  </si>
  <si>
    <t>92</t>
  </si>
  <si>
    <t>R-03</t>
  </si>
  <si>
    <t>Úprava a zateplení ocelových vrat 1800x2000</t>
  </si>
  <si>
    <t>848790579</t>
  </si>
  <si>
    <t>93</t>
  </si>
  <si>
    <t>R-04</t>
  </si>
  <si>
    <t>Utěsnění vývodů DN 40 odpadů</t>
  </si>
  <si>
    <t>ks</t>
  </si>
  <si>
    <t>1029210837</t>
  </si>
  <si>
    <t>94</t>
  </si>
  <si>
    <t>R-05</t>
  </si>
  <si>
    <t>Přemístění dveřních křídel  vodorovné do 100 m</t>
  </si>
  <si>
    <t>-1153656025</t>
  </si>
  <si>
    <t>95</t>
  </si>
  <si>
    <t>R-06</t>
  </si>
  <si>
    <t>D+M fólie na výkladcích</t>
  </si>
  <si>
    <t>-198573707</t>
  </si>
  <si>
    <t>96</t>
  </si>
  <si>
    <t>013254000</t>
  </si>
  <si>
    <t>Dokumentace skutečného provedení stavby</t>
  </si>
  <si>
    <t>1024</t>
  </si>
  <si>
    <t>-1364849289</t>
  </si>
  <si>
    <t>97</t>
  </si>
  <si>
    <t>030001000</t>
  </si>
  <si>
    <t>Zařízení staveniště- oplocení, provizorní zakrytí otvoru po demontáži bankomatu, podružné měření spotřeby vody a energií po celou dobu realizace</t>
  </si>
  <si>
    <t>-1460820817</t>
  </si>
  <si>
    <t>98</t>
  </si>
  <si>
    <t>034303000</t>
  </si>
  <si>
    <t>Dopravně inženýrská opatření při dopravě materiálu na stavbu</t>
  </si>
  <si>
    <t>1455081542</t>
  </si>
  <si>
    <t>99</t>
  </si>
  <si>
    <t>044003000</t>
  </si>
  <si>
    <t xml:space="preserve">Revize </t>
  </si>
  <si>
    <t>-1325351641</t>
  </si>
  <si>
    <t>VP - Vícepráce</t>
  </si>
  <si>
    <t>PN</t>
  </si>
  <si>
    <t>uchazeč nevyplňuje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</si>
</sst>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336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5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left" vertical="center" wrapText="1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tabSelected="1" workbookViewId="0">
      <pane ySplit="1" topLeftCell="A75" activePane="bottomLeft" state="frozen"/>
      <selection pane="bottomLeft" activeCell="AG91" sqref="AG91:AM9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 x14ac:dyDescent="0.3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 x14ac:dyDescent="0.3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 x14ac:dyDescent="0.3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 x14ac:dyDescent="0.3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78"/>
      <c r="BS7" s="18" t="s">
        <v>9</v>
      </c>
    </row>
    <row r="8" spans="1:73" ht="14.45" customHeight="1" x14ac:dyDescent="0.3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8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 x14ac:dyDescent="0.3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78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22</v>
      </c>
      <c r="AO11" s="25"/>
      <c r="AP11" s="25"/>
      <c r="AQ11" s="23"/>
      <c r="BE11" s="178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 x14ac:dyDescent="0.3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32</v>
      </c>
      <c r="AO13" s="25"/>
      <c r="AP13" s="25"/>
      <c r="AQ13" s="23"/>
      <c r="BE13" s="178"/>
      <c r="BS13" s="18" t="s">
        <v>9</v>
      </c>
    </row>
    <row r="14" spans="1:73" ht="15" x14ac:dyDescent="0.3">
      <c r="B14" s="22"/>
      <c r="C14" s="25"/>
      <c r="D14" s="25"/>
      <c r="E14" s="182" t="s">
        <v>32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31" t="s">
        <v>32</v>
      </c>
      <c r="AO14" s="25"/>
      <c r="AP14" s="25"/>
      <c r="AQ14" s="23"/>
      <c r="BE14" s="178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 x14ac:dyDescent="0.3">
      <c r="B16" s="22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34</v>
      </c>
      <c r="AO16" s="25"/>
      <c r="AP16" s="25"/>
      <c r="AQ16" s="23"/>
      <c r="BE16" s="178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36</v>
      </c>
      <c r="AO17" s="25"/>
      <c r="AP17" s="25"/>
      <c r="AQ17" s="23"/>
      <c r="BE17" s="178"/>
      <c r="BS17" s="18" t="s">
        <v>37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 x14ac:dyDescent="0.3">
      <c r="B19" s="22"/>
      <c r="C19" s="25"/>
      <c r="D19" s="29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78"/>
      <c r="BS19" s="18" t="s">
        <v>9</v>
      </c>
    </row>
    <row r="20" spans="2:71" ht="18.399999999999999" customHeight="1" x14ac:dyDescent="0.3">
      <c r="B20" s="22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22</v>
      </c>
      <c r="AO20" s="25"/>
      <c r="AP20" s="25"/>
      <c r="AQ20" s="23"/>
      <c r="BE20" s="178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 x14ac:dyDescent="0.3">
      <c r="B22" s="22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71.25" customHeight="1" x14ac:dyDescent="0.3">
      <c r="B23" s="22"/>
      <c r="C23" s="25"/>
      <c r="D23" s="25"/>
      <c r="E23" s="184" t="s">
        <v>40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8"/>
    </row>
    <row r="26" spans="2:71" ht="14.45" customHeight="1" x14ac:dyDescent="0.3">
      <c r="B26" s="22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0</v>
      </c>
      <c r="AL26" s="180"/>
      <c r="AM26" s="180"/>
      <c r="AN26" s="180"/>
      <c r="AO26" s="180"/>
      <c r="AP26" s="25"/>
      <c r="AQ26" s="23"/>
      <c r="BE26" s="178"/>
    </row>
    <row r="27" spans="2:71" ht="14.45" customHeight="1" x14ac:dyDescent="0.3">
      <c r="B27" s="22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8"/>
    </row>
    <row r="29" spans="2:71" s="1" customFormat="1" ht="25.9" customHeight="1" x14ac:dyDescent="0.3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6">
        <f>ROUND(AK26+AK27,2)</f>
        <v>0</v>
      </c>
      <c r="AL29" s="187"/>
      <c r="AM29" s="187"/>
      <c r="AN29" s="187"/>
      <c r="AO29" s="187"/>
      <c r="AP29" s="35"/>
      <c r="AQ29" s="36"/>
      <c r="BE29" s="178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8"/>
    </row>
    <row r="31" spans="2:71" s="2" customFormat="1" ht="14.45" customHeight="1" x14ac:dyDescent="0.3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88">
        <v>0.21</v>
      </c>
      <c r="M31" s="189"/>
      <c r="N31" s="189"/>
      <c r="O31" s="189"/>
      <c r="P31" s="40"/>
      <c r="Q31" s="40"/>
      <c r="R31" s="40"/>
      <c r="S31" s="40"/>
      <c r="T31" s="43" t="s">
        <v>46</v>
      </c>
      <c r="U31" s="40"/>
      <c r="V31" s="40"/>
      <c r="W31" s="190">
        <f>ROUND(AZ87+SUM(CD91:CD95),2)</f>
        <v>0</v>
      </c>
      <c r="X31" s="189"/>
      <c r="Y31" s="189"/>
      <c r="Z31" s="189"/>
      <c r="AA31" s="189"/>
      <c r="AB31" s="189"/>
      <c r="AC31" s="189"/>
      <c r="AD31" s="189"/>
      <c r="AE31" s="189"/>
      <c r="AF31" s="40"/>
      <c r="AG31" s="40"/>
      <c r="AH31" s="40"/>
      <c r="AI31" s="40"/>
      <c r="AJ31" s="40"/>
      <c r="AK31" s="190">
        <f>ROUND(AV87+SUM(BY91:BY95),2)</f>
        <v>0</v>
      </c>
      <c r="AL31" s="189"/>
      <c r="AM31" s="189"/>
      <c r="AN31" s="189"/>
      <c r="AO31" s="189"/>
      <c r="AP31" s="40"/>
      <c r="AQ31" s="44"/>
      <c r="BE31" s="178"/>
    </row>
    <row r="32" spans="2:71" s="2" customFormat="1" ht="14.45" customHeight="1" x14ac:dyDescent="0.3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88">
        <v>0.15</v>
      </c>
      <c r="M32" s="189"/>
      <c r="N32" s="189"/>
      <c r="O32" s="189"/>
      <c r="P32" s="40"/>
      <c r="Q32" s="40"/>
      <c r="R32" s="40"/>
      <c r="S32" s="40"/>
      <c r="T32" s="43" t="s">
        <v>46</v>
      </c>
      <c r="U32" s="40"/>
      <c r="V32" s="40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40"/>
      <c r="AG32" s="40"/>
      <c r="AH32" s="40"/>
      <c r="AI32" s="40"/>
      <c r="AJ32" s="40"/>
      <c r="AK32" s="190">
        <f>ROUND(AW87+SUM(BZ91:BZ95),2)</f>
        <v>0</v>
      </c>
      <c r="AL32" s="189"/>
      <c r="AM32" s="189"/>
      <c r="AN32" s="189"/>
      <c r="AO32" s="189"/>
      <c r="AP32" s="40"/>
      <c r="AQ32" s="44"/>
      <c r="BE32" s="178"/>
    </row>
    <row r="33" spans="2:57" s="2" customFormat="1" ht="14.45" hidden="1" customHeight="1" x14ac:dyDescent="0.3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88">
        <v>0.21</v>
      </c>
      <c r="M33" s="189"/>
      <c r="N33" s="189"/>
      <c r="O33" s="189"/>
      <c r="P33" s="40"/>
      <c r="Q33" s="40"/>
      <c r="R33" s="40"/>
      <c r="S33" s="40"/>
      <c r="T33" s="43" t="s">
        <v>46</v>
      </c>
      <c r="U33" s="40"/>
      <c r="V33" s="40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40"/>
      <c r="AG33" s="40"/>
      <c r="AH33" s="40"/>
      <c r="AI33" s="40"/>
      <c r="AJ33" s="40"/>
      <c r="AK33" s="190">
        <v>0</v>
      </c>
      <c r="AL33" s="189"/>
      <c r="AM33" s="189"/>
      <c r="AN33" s="189"/>
      <c r="AO33" s="189"/>
      <c r="AP33" s="40"/>
      <c r="AQ33" s="44"/>
      <c r="BE33" s="178"/>
    </row>
    <row r="34" spans="2:57" s="2" customFormat="1" ht="14.45" hidden="1" customHeight="1" x14ac:dyDescent="0.3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88">
        <v>0.15</v>
      </c>
      <c r="M34" s="189"/>
      <c r="N34" s="189"/>
      <c r="O34" s="189"/>
      <c r="P34" s="40"/>
      <c r="Q34" s="40"/>
      <c r="R34" s="40"/>
      <c r="S34" s="40"/>
      <c r="T34" s="43" t="s">
        <v>46</v>
      </c>
      <c r="U34" s="40"/>
      <c r="V34" s="40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40"/>
      <c r="AG34" s="40"/>
      <c r="AH34" s="40"/>
      <c r="AI34" s="40"/>
      <c r="AJ34" s="40"/>
      <c r="AK34" s="190">
        <v>0</v>
      </c>
      <c r="AL34" s="189"/>
      <c r="AM34" s="189"/>
      <c r="AN34" s="189"/>
      <c r="AO34" s="189"/>
      <c r="AP34" s="40"/>
      <c r="AQ34" s="44"/>
      <c r="BE34" s="178"/>
    </row>
    <row r="35" spans="2:57" s="2" customFormat="1" ht="14.45" hidden="1" customHeight="1" x14ac:dyDescent="0.3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88">
        <v>0</v>
      </c>
      <c r="M35" s="189"/>
      <c r="N35" s="189"/>
      <c r="O35" s="189"/>
      <c r="P35" s="40"/>
      <c r="Q35" s="40"/>
      <c r="R35" s="40"/>
      <c r="S35" s="40"/>
      <c r="T35" s="43" t="s">
        <v>46</v>
      </c>
      <c r="U35" s="40"/>
      <c r="V35" s="40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40"/>
      <c r="AG35" s="40"/>
      <c r="AH35" s="40"/>
      <c r="AI35" s="40"/>
      <c r="AJ35" s="40"/>
      <c r="AK35" s="190">
        <v>0</v>
      </c>
      <c r="AL35" s="189"/>
      <c r="AM35" s="189"/>
      <c r="AN35" s="189"/>
      <c r="AO35" s="189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219" t="s">
        <v>53</v>
      </c>
      <c r="Y37" s="192"/>
      <c r="Z37" s="192"/>
      <c r="AA37" s="192"/>
      <c r="AB37" s="192"/>
      <c r="AC37" s="47"/>
      <c r="AD37" s="47"/>
      <c r="AE37" s="47"/>
      <c r="AF37" s="47"/>
      <c r="AG37" s="47"/>
      <c r="AH37" s="47"/>
      <c r="AI37" s="47"/>
      <c r="AJ37" s="47"/>
      <c r="AK37" s="191">
        <f>SUM(AK29:AK35)</f>
        <v>0</v>
      </c>
      <c r="AL37" s="192"/>
      <c r="AM37" s="192"/>
      <c r="AN37" s="192"/>
      <c r="AO37" s="193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175" t="s">
        <v>60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6"/>
    </row>
    <row r="77" spans="2:43" s="3" customFormat="1" ht="14.45" customHeight="1" x14ac:dyDescent="0.3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2-03-18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0" t="str">
        <f>K6</f>
        <v>REKONSTRUKCE BÝVALÉ PRODEJNY DIEMA NA PROSTORY SPISOVNY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12. 3. 2018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12" t="str">
        <f>IF(E17="","",E17)</f>
        <v>Projekční ateliér-Ing. Zelinka s.r.o</v>
      </c>
      <c r="AN82" s="212"/>
      <c r="AO82" s="212"/>
      <c r="AP82" s="212"/>
      <c r="AQ82" s="36"/>
      <c r="AS82" s="213" t="s">
        <v>61</v>
      </c>
      <c r="AT82" s="214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 x14ac:dyDescent="0.3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38</v>
      </c>
      <c r="AJ83" s="35"/>
      <c r="AK83" s="35"/>
      <c r="AL83" s="35"/>
      <c r="AM83" s="212" t="str">
        <f>IF(E20="","",E20)</f>
        <v xml:space="preserve"> </v>
      </c>
      <c r="AN83" s="212"/>
      <c r="AO83" s="212"/>
      <c r="AP83" s="212"/>
      <c r="AQ83" s="36"/>
      <c r="AS83" s="215"/>
      <c r="AT83" s="216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7"/>
      <c r="AT84" s="218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 x14ac:dyDescent="0.3">
      <c r="B85" s="34"/>
      <c r="C85" s="198" t="s">
        <v>62</v>
      </c>
      <c r="D85" s="199"/>
      <c r="E85" s="199"/>
      <c r="F85" s="199"/>
      <c r="G85" s="199"/>
      <c r="H85" s="78"/>
      <c r="I85" s="200" t="s">
        <v>63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64</v>
      </c>
      <c r="AH85" s="199"/>
      <c r="AI85" s="199"/>
      <c r="AJ85" s="199"/>
      <c r="AK85" s="199"/>
      <c r="AL85" s="199"/>
      <c r="AM85" s="199"/>
      <c r="AN85" s="200" t="s">
        <v>65</v>
      </c>
      <c r="AO85" s="199"/>
      <c r="AP85" s="201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05">
        <f>ROUND(AG88,2)</f>
        <v>0</v>
      </c>
      <c r="AH87" s="205"/>
      <c r="AI87" s="205"/>
      <c r="AJ87" s="205"/>
      <c r="AK87" s="205"/>
      <c r="AL87" s="205"/>
      <c r="AM87" s="205"/>
      <c r="AN87" s="206">
        <f>SUM(AG87,AT87)</f>
        <v>0</v>
      </c>
      <c r="AO87" s="206"/>
      <c r="AP87" s="206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U87" s="90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16.5" customHeight="1" x14ac:dyDescent="0.3">
      <c r="A88" s="91" t="s">
        <v>85</v>
      </c>
      <c r="B88" s="92"/>
      <c r="C88" s="93"/>
      <c r="D88" s="204" t="s">
        <v>86</v>
      </c>
      <c r="E88" s="204"/>
      <c r="F88" s="204"/>
      <c r="G88" s="204"/>
      <c r="H88" s="204"/>
      <c r="I88" s="94"/>
      <c r="J88" s="204" t="s">
        <v>87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'1 - Stavební úpravy'!M30</f>
        <v>0</v>
      </c>
      <c r="AH88" s="203"/>
      <c r="AI88" s="203"/>
      <c r="AJ88" s="203"/>
      <c r="AK88" s="203"/>
      <c r="AL88" s="203"/>
      <c r="AM88" s="203"/>
      <c r="AN88" s="202">
        <f>SUM(AG88,AT88)</f>
        <v>0</v>
      </c>
      <c r="AO88" s="203"/>
      <c r="AP88" s="203"/>
      <c r="AQ88" s="95"/>
      <c r="AS88" s="96">
        <f>'1 - Stavební úpravy'!M28</f>
        <v>0</v>
      </c>
      <c r="AT88" s="97">
        <f>ROUND(SUM(AV88:AW88),2)</f>
        <v>0</v>
      </c>
      <c r="AU88" s="98">
        <f>'1 - Stavební úpravy'!W137</f>
        <v>0</v>
      </c>
      <c r="AV88" s="97">
        <f>'1 - Stavební úpravy'!M32</f>
        <v>0</v>
      </c>
      <c r="AW88" s="97">
        <f>'1 - Stavební úpravy'!M33</f>
        <v>0</v>
      </c>
      <c r="AX88" s="97">
        <f>'1 - Stavební úpravy'!M34</f>
        <v>0</v>
      </c>
      <c r="AY88" s="97">
        <f>'1 - Stavební úpravy'!M35</f>
        <v>0</v>
      </c>
      <c r="AZ88" s="97">
        <f>'1 - Stavební úpravy'!H32</f>
        <v>0</v>
      </c>
      <c r="BA88" s="97">
        <f>'1 - Stavební úpravy'!H33</f>
        <v>0</v>
      </c>
      <c r="BB88" s="97">
        <f>'1 - Stavební úpravy'!H34</f>
        <v>0</v>
      </c>
      <c r="BC88" s="97">
        <f>'1 - Stavební úpravy'!H35</f>
        <v>0</v>
      </c>
      <c r="BD88" s="99">
        <f>'1 - Stavební úpravy'!H36</f>
        <v>0</v>
      </c>
      <c r="BT88" s="100" t="s">
        <v>86</v>
      </c>
      <c r="BV88" s="100" t="s">
        <v>82</v>
      </c>
      <c r="BW88" s="100" t="s">
        <v>88</v>
      </c>
      <c r="BX88" s="100" t="s">
        <v>83</v>
      </c>
    </row>
    <row r="89" spans="1:89" x14ac:dyDescent="0.3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 x14ac:dyDescent="0.3">
      <c r="B90" s="34"/>
      <c r="C90" s="83" t="s">
        <v>89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6"/>
      <c r="AS90" s="79" t="s">
        <v>90</v>
      </c>
      <c r="AT90" s="80" t="s">
        <v>91</v>
      </c>
      <c r="AU90" s="80" t="s">
        <v>44</v>
      </c>
      <c r="AV90" s="81" t="s">
        <v>67</v>
      </c>
    </row>
    <row r="91" spans="1:89" s="1" customFormat="1" ht="19.899999999999999" customHeight="1" x14ac:dyDescent="0.3">
      <c r="B91" s="34"/>
      <c r="C91" s="35"/>
      <c r="D91" s="101" t="s">
        <v>92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6"/>
      <c r="AS91" s="102">
        <v>0</v>
      </c>
      <c r="AT91" s="103" t="s">
        <v>93</v>
      </c>
      <c r="AU91" s="103" t="s">
        <v>45</v>
      </c>
      <c r="AV91" s="104">
        <f>ROUND(IF(AU91="základní",AG91*L31,IF(AU91="snížená",AG91*L32,0)),2)</f>
        <v>0</v>
      </c>
      <c r="BV91" s="18" t="s">
        <v>94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 x14ac:dyDescent="0.3">
      <c r="B92" s="34"/>
      <c r="C92" s="35"/>
      <c r="D92" s="194" t="s">
        <v>559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5"/>
      <c r="AD92" s="35"/>
      <c r="AE92" s="35"/>
      <c r="AF92" s="35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6"/>
      <c r="AS92" s="106">
        <v>0</v>
      </c>
      <c r="AT92" s="107" t="s">
        <v>93</v>
      </c>
      <c r="AU92" s="107" t="s">
        <v>45</v>
      </c>
      <c r="AV92" s="108">
        <f>ROUND(IF(AU92="nulová",0,IF(OR(AU92="základní",AU92="zákl. přenesená"),AG92*L31,AG92*L32)),2)</f>
        <v>0</v>
      </c>
      <c r="BV92" s="18" t="s">
        <v>95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>x</v>
      </c>
    </row>
    <row r="93" spans="1:89" s="1" customFormat="1" ht="19.899999999999999" customHeight="1" x14ac:dyDescent="0.3">
      <c r="B93" s="34"/>
      <c r="C93" s="35"/>
      <c r="D93" s="194" t="s">
        <v>559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5"/>
      <c r="AD93" s="35"/>
      <c r="AE93" s="35"/>
      <c r="AF93" s="35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6"/>
      <c r="AS93" s="106">
        <v>0</v>
      </c>
      <c r="AT93" s="107" t="s">
        <v>93</v>
      </c>
      <c r="AU93" s="107" t="s">
        <v>45</v>
      </c>
      <c r="AV93" s="108">
        <f>ROUND(IF(AU93="nulová",0,IF(OR(AU93="základní",AU93="zákl. přenesená"),AG93*L31,AG93*L32)),2)</f>
        <v>0</v>
      </c>
      <c r="BV93" s="18" t="s">
        <v>95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>x</v>
      </c>
    </row>
    <row r="94" spans="1:89" s="1" customFormat="1" ht="19.899999999999999" customHeight="1" x14ac:dyDescent="0.3">
      <c r="B94" s="34"/>
      <c r="C94" s="35"/>
      <c r="D94" s="194" t="s">
        <v>559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5"/>
      <c r="AD94" s="35"/>
      <c r="AE94" s="35"/>
      <c r="AF94" s="35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6"/>
      <c r="AS94" s="109">
        <v>0</v>
      </c>
      <c r="AT94" s="110" t="s">
        <v>93</v>
      </c>
      <c r="AU94" s="110" t="s">
        <v>45</v>
      </c>
      <c r="AV94" s="111">
        <f>ROUND(IF(AU94="nulová",0,IF(OR(AU94="základní",AU94="zákl. přenesená"),AG94*L31,AG94*L32)),2)</f>
        <v>0</v>
      </c>
      <c r="BV94" s="18" t="s">
        <v>95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>x</v>
      </c>
    </row>
    <row r="95" spans="1:89" s="1" customFormat="1" ht="10.9" customHeight="1" x14ac:dyDescent="0.3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3">
      <c r="B96" s="34"/>
      <c r="C96" s="112" t="s">
        <v>96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07">
        <f>ROUND(AG87+AG90,2)</f>
        <v>0</v>
      </c>
      <c r="AH96" s="207"/>
      <c r="AI96" s="207"/>
      <c r="AJ96" s="207"/>
      <c r="AK96" s="207"/>
      <c r="AL96" s="207"/>
      <c r="AM96" s="207"/>
      <c r="AN96" s="207">
        <f>AN87+AN90</f>
        <v>0</v>
      </c>
      <c r="AO96" s="207"/>
      <c r="AP96" s="207"/>
      <c r="AQ96" s="36"/>
    </row>
    <row r="97" spans="2:43" s="1" customFormat="1" ht="6.95" customHeight="1" x14ac:dyDescent="0.3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Ny3pMoikzaXCNl/v4FP9sWzrHy4GmWuKH5odNAb4qtcJw/mUdW3cRCLorcwMBthmZvFMnOvqe0N0lw7GF454uA==" saltValue="fc14Z1JBmHgCwLOBSLf8UaUdBW/FSfJtORl9TWa+K5lKAqhA0r9CSTQE1GEXcDgtr0TdjmBluIEbnPGhF3qr9A==" spinCount="10" sheet="1" objects="1" scenarios="1" formatColumns="0" formatRows="0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1 - Stavební úpravy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60"/>
  <sheetViews>
    <sheetView showGridLines="0" workbookViewId="0">
      <pane ySplit="1" topLeftCell="A70" activePane="bottomLeft" state="frozen"/>
      <selection pane="bottomLeft" activeCell="AH246" sqref="AH24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97</v>
      </c>
      <c r="G1" s="13"/>
      <c r="H1" s="255" t="s">
        <v>98</v>
      </c>
      <c r="I1" s="255"/>
      <c r="J1" s="255"/>
      <c r="K1" s="255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88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 x14ac:dyDescent="0.3">
      <c r="B4" s="22"/>
      <c r="C4" s="175" t="s">
        <v>103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19</v>
      </c>
      <c r="E6" s="25"/>
      <c r="F6" s="220" t="str">
        <f>'Rekapitulace stavby'!K6</f>
        <v>REKONSTRUKCE BÝVALÉ PRODEJNY DIEMA NA PROSTORY SPISOVNY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 x14ac:dyDescent="0.3">
      <c r="B7" s="34"/>
      <c r="C7" s="35"/>
      <c r="D7" s="28" t="s">
        <v>104</v>
      </c>
      <c r="E7" s="35"/>
      <c r="F7" s="181" t="s">
        <v>105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5"/>
      <c r="R7" s="36"/>
    </row>
    <row r="8" spans="1:66" s="1" customFormat="1" ht="14.45" customHeight="1" x14ac:dyDescent="0.3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3" t="str">
        <f>'Rekapitulace stavby'!AN8</f>
        <v>12. 3. 2018</v>
      </c>
      <c r="P9" s="22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79" t="str">
        <f>IF('Rekapitulace stavby'!AN10="","",'Rekapitulace stavby'!AN10)</f>
        <v/>
      </c>
      <c r="P11" s="179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79" t="str">
        <f>IF('Rekapitulace stavby'!AN11="","",'Rekapitulace stavby'!AN11)</f>
        <v/>
      </c>
      <c r="P12" s="179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5" t="str">
        <f>IF('Rekapitulace stavby'!AN13="","",'Rekapitulace stavby'!AN13)</f>
        <v>Vyplň údaj</v>
      </c>
      <c r="P14" s="179"/>
      <c r="Q14" s="35"/>
      <c r="R14" s="36"/>
    </row>
    <row r="15" spans="1:66" s="1" customFormat="1" ht="18" customHeight="1" x14ac:dyDescent="0.3">
      <c r="B15" s="34"/>
      <c r="C15" s="35"/>
      <c r="D15" s="35"/>
      <c r="E15" s="225" t="str">
        <f>IF('Rekapitulace stavby'!E14="","",'Rekapitulace stavby'!E14)</f>
        <v>Vyplň údaj</v>
      </c>
      <c r="F15" s="226"/>
      <c r="G15" s="226"/>
      <c r="H15" s="226"/>
      <c r="I15" s="226"/>
      <c r="J15" s="226"/>
      <c r="K15" s="226"/>
      <c r="L15" s="226"/>
      <c r="M15" s="29" t="s">
        <v>30</v>
      </c>
      <c r="N15" s="35"/>
      <c r="O15" s="225" t="str">
        <f>IF('Rekapitulace stavby'!AN14="","",'Rekapitulace stavby'!AN14)</f>
        <v>Vyplň údaj</v>
      </c>
      <c r="P15" s="179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79" t="s">
        <v>34</v>
      </c>
      <c r="P17" s="179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35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79" t="s">
        <v>36</v>
      </c>
      <c r="P18" s="179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38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79" t="str">
        <f>IF('Rekapitulace stavby'!AN19="","",'Rekapitulace stavby'!AN19)</f>
        <v/>
      </c>
      <c r="P20" s="179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79" t="str">
        <f>IF('Rekapitulace stavby'!AN20="","",'Rekapitulace stavby'!AN20)</f>
        <v/>
      </c>
      <c r="P21" s="179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184" t="s">
        <v>22</v>
      </c>
      <c r="F24" s="184"/>
      <c r="G24" s="184"/>
      <c r="H24" s="184"/>
      <c r="I24" s="184"/>
      <c r="J24" s="184"/>
      <c r="K24" s="184"/>
      <c r="L24" s="18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106</v>
      </c>
      <c r="E27" s="35"/>
      <c r="F27" s="35"/>
      <c r="G27" s="35"/>
      <c r="H27" s="35"/>
      <c r="I27" s="35"/>
      <c r="J27" s="35"/>
      <c r="K27" s="35"/>
      <c r="L27" s="35"/>
      <c r="M27" s="185">
        <f>N88</f>
        <v>0</v>
      </c>
      <c r="N27" s="185"/>
      <c r="O27" s="185"/>
      <c r="P27" s="185"/>
      <c r="Q27" s="35"/>
      <c r="R27" s="36"/>
    </row>
    <row r="28" spans="2:18" s="1" customFormat="1" ht="14.45" customHeight="1" x14ac:dyDescent="0.3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185">
        <f>N112</f>
        <v>0</v>
      </c>
      <c r="N28" s="185"/>
      <c r="O28" s="185"/>
      <c r="P28" s="185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43</v>
      </c>
      <c r="E30" s="35"/>
      <c r="F30" s="35"/>
      <c r="G30" s="35"/>
      <c r="H30" s="35"/>
      <c r="I30" s="35"/>
      <c r="J30" s="35"/>
      <c r="K30" s="35"/>
      <c r="L30" s="35"/>
      <c r="M30" s="227">
        <f>ROUND(M27+M28,2)</f>
        <v>0</v>
      </c>
      <c r="N30" s="222"/>
      <c r="O30" s="222"/>
      <c r="P30" s="222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44</v>
      </c>
      <c r="E32" s="41" t="s">
        <v>45</v>
      </c>
      <c r="F32" s="42">
        <v>0.21</v>
      </c>
      <c r="G32" s="117" t="s">
        <v>46</v>
      </c>
      <c r="H32" s="228">
        <f>(SUM(BE112:BE119)+SUM(BE137:BE258))</f>
        <v>0</v>
      </c>
      <c r="I32" s="222"/>
      <c r="J32" s="222"/>
      <c r="K32" s="35"/>
      <c r="L32" s="35"/>
      <c r="M32" s="228">
        <f>ROUND((SUM(BE112:BE119)+SUM(BE137:BE258)), 2)*F32</f>
        <v>0</v>
      </c>
      <c r="N32" s="222"/>
      <c r="O32" s="222"/>
      <c r="P32" s="222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47</v>
      </c>
      <c r="F33" s="42">
        <v>0.15</v>
      </c>
      <c r="G33" s="117" t="s">
        <v>46</v>
      </c>
      <c r="H33" s="228">
        <f>(SUM(BF112:BF119)+SUM(BF137:BF258))</f>
        <v>0</v>
      </c>
      <c r="I33" s="222"/>
      <c r="J33" s="222"/>
      <c r="K33" s="35"/>
      <c r="L33" s="35"/>
      <c r="M33" s="228">
        <f>ROUND((SUM(BF112:BF119)+SUM(BF137:BF258)), 2)*F33</f>
        <v>0</v>
      </c>
      <c r="N33" s="222"/>
      <c r="O33" s="222"/>
      <c r="P33" s="222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48</v>
      </c>
      <c r="F34" s="42">
        <v>0.21</v>
      </c>
      <c r="G34" s="117" t="s">
        <v>46</v>
      </c>
      <c r="H34" s="228">
        <f>(SUM(BG112:BG119)+SUM(BG137:BG258))</f>
        <v>0</v>
      </c>
      <c r="I34" s="222"/>
      <c r="J34" s="222"/>
      <c r="K34" s="35"/>
      <c r="L34" s="35"/>
      <c r="M34" s="228">
        <v>0</v>
      </c>
      <c r="N34" s="222"/>
      <c r="O34" s="222"/>
      <c r="P34" s="222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49</v>
      </c>
      <c r="F35" s="42">
        <v>0.15</v>
      </c>
      <c r="G35" s="117" t="s">
        <v>46</v>
      </c>
      <c r="H35" s="228">
        <f>(SUM(BH112:BH119)+SUM(BH137:BH258))</f>
        <v>0</v>
      </c>
      <c r="I35" s="222"/>
      <c r="J35" s="222"/>
      <c r="K35" s="35"/>
      <c r="L35" s="35"/>
      <c r="M35" s="228">
        <v>0</v>
      </c>
      <c r="N35" s="222"/>
      <c r="O35" s="222"/>
      <c r="P35" s="222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50</v>
      </c>
      <c r="F36" s="42">
        <v>0</v>
      </c>
      <c r="G36" s="117" t="s">
        <v>46</v>
      </c>
      <c r="H36" s="228">
        <f>(SUM(BI112:BI119)+SUM(BI137:BI258))</f>
        <v>0</v>
      </c>
      <c r="I36" s="222"/>
      <c r="J36" s="222"/>
      <c r="K36" s="35"/>
      <c r="L36" s="35"/>
      <c r="M36" s="228">
        <v>0</v>
      </c>
      <c r="N36" s="222"/>
      <c r="O36" s="222"/>
      <c r="P36" s="222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51</v>
      </c>
      <c r="E38" s="78"/>
      <c r="F38" s="78"/>
      <c r="G38" s="119" t="s">
        <v>52</v>
      </c>
      <c r="H38" s="120" t="s">
        <v>53</v>
      </c>
      <c r="I38" s="78"/>
      <c r="J38" s="78"/>
      <c r="K38" s="78"/>
      <c r="L38" s="229">
        <f>SUM(M30:M36)</f>
        <v>0</v>
      </c>
      <c r="M38" s="229"/>
      <c r="N38" s="229"/>
      <c r="O38" s="229"/>
      <c r="P38" s="230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ht="15" x14ac:dyDescent="0.3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 x14ac:dyDescent="0.3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 x14ac:dyDescent="0.3">
      <c r="B76" s="34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6"/>
      <c r="T76" s="124"/>
      <c r="U76" s="124"/>
    </row>
    <row r="77" spans="2:21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 x14ac:dyDescent="0.3">
      <c r="B78" s="34"/>
      <c r="C78" s="29" t="s">
        <v>19</v>
      </c>
      <c r="D78" s="35"/>
      <c r="E78" s="35"/>
      <c r="F78" s="220" t="str">
        <f>F6</f>
        <v>REKONSTRUKCE BÝVALÉ PRODEJNY DIEMA NA PROSTORY SPISOVNY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5"/>
      <c r="R78" s="36"/>
      <c r="T78" s="124"/>
      <c r="U78" s="124"/>
    </row>
    <row r="79" spans="2:21" s="1" customFormat="1" ht="36.950000000000003" customHeight="1" x14ac:dyDescent="0.3">
      <c r="B79" s="34"/>
      <c r="C79" s="68" t="s">
        <v>104</v>
      </c>
      <c r="D79" s="35"/>
      <c r="E79" s="35"/>
      <c r="F79" s="210" t="str">
        <f>F7</f>
        <v>1 - Stavební úpravy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5"/>
      <c r="R79" s="36"/>
      <c r="T79" s="124"/>
      <c r="U79" s="124"/>
    </row>
    <row r="80" spans="2:21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 x14ac:dyDescent="0.3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4" t="str">
        <f>IF(O9="","",O9)</f>
        <v>12. 3. 2018</v>
      </c>
      <c r="N81" s="224"/>
      <c r="O81" s="224"/>
      <c r="P81" s="224"/>
      <c r="Q81" s="35"/>
      <c r="R81" s="36"/>
      <c r="T81" s="124"/>
      <c r="U81" s="124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 ht="15" x14ac:dyDescent="0.3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79" t="str">
        <f>E18</f>
        <v>Projekční ateliér-Ing. Zelinka s.r.o</v>
      </c>
      <c r="N83" s="179"/>
      <c r="O83" s="179"/>
      <c r="P83" s="179"/>
      <c r="Q83" s="179"/>
      <c r="R83" s="36"/>
      <c r="T83" s="124"/>
      <c r="U83" s="124"/>
    </row>
    <row r="84" spans="2:47" s="1" customFormat="1" ht="14.45" customHeight="1" x14ac:dyDescent="0.3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38</v>
      </c>
      <c r="L84" s="35"/>
      <c r="M84" s="179" t="str">
        <f>E21</f>
        <v xml:space="preserve"> </v>
      </c>
      <c r="N84" s="179"/>
      <c r="O84" s="179"/>
      <c r="P84" s="179"/>
      <c r="Q84" s="179"/>
      <c r="R84" s="36"/>
      <c r="T84" s="124"/>
      <c r="U84" s="124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 x14ac:dyDescent="0.3">
      <c r="B86" s="34"/>
      <c r="C86" s="231" t="s">
        <v>108</v>
      </c>
      <c r="D86" s="232"/>
      <c r="E86" s="232"/>
      <c r="F86" s="232"/>
      <c r="G86" s="232"/>
      <c r="H86" s="113"/>
      <c r="I86" s="113"/>
      <c r="J86" s="113"/>
      <c r="K86" s="113"/>
      <c r="L86" s="113"/>
      <c r="M86" s="113"/>
      <c r="N86" s="231" t="s">
        <v>109</v>
      </c>
      <c r="O86" s="232"/>
      <c r="P86" s="232"/>
      <c r="Q86" s="232"/>
      <c r="R86" s="36"/>
      <c r="T86" s="124"/>
      <c r="U86" s="124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 x14ac:dyDescent="0.3">
      <c r="B88" s="34"/>
      <c r="C88" s="125" t="s">
        <v>110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N137</f>
        <v>0</v>
      </c>
      <c r="O88" s="233"/>
      <c r="P88" s="233"/>
      <c r="Q88" s="233"/>
      <c r="R88" s="36"/>
      <c r="T88" s="124"/>
      <c r="U88" s="124"/>
      <c r="AU88" s="18" t="s">
        <v>111</v>
      </c>
    </row>
    <row r="89" spans="2:47" s="6" customFormat="1" ht="24.95" customHeight="1" x14ac:dyDescent="0.3">
      <c r="B89" s="126"/>
      <c r="C89" s="127"/>
      <c r="D89" s="128" t="s">
        <v>112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4">
        <f>N138</f>
        <v>0</v>
      </c>
      <c r="O89" s="235"/>
      <c r="P89" s="235"/>
      <c r="Q89" s="235"/>
      <c r="R89" s="129"/>
      <c r="T89" s="130"/>
      <c r="U89" s="130"/>
    </row>
    <row r="90" spans="2:47" s="7" customFormat="1" ht="19.899999999999999" customHeight="1" x14ac:dyDescent="0.3">
      <c r="B90" s="131"/>
      <c r="C90" s="132"/>
      <c r="D90" s="101" t="s">
        <v>113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97">
        <f>N139</f>
        <v>0</v>
      </c>
      <c r="O90" s="236"/>
      <c r="P90" s="236"/>
      <c r="Q90" s="236"/>
      <c r="R90" s="133"/>
      <c r="T90" s="134"/>
      <c r="U90" s="134"/>
    </row>
    <row r="91" spans="2:47" s="7" customFormat="1" ht="19.899999999999999" customHeight="1" x14ac:dyDescent="0.3">
      <c r="B91" s="131"/>
      <c r="C91" s="132"/>
      <c r="D91" s="101" t="s">
        <v>114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97">
        <f>N142</f>
        <v>0</v>
      </c>
      <c r="O91" s="236"/>
      <c r="P91" s="236"/>
      <c r="Q91" s="236"/>
      <c r="R91" s="133"/>
      <c r="T91" s="134"/>
      <c r="U91" s="134"/>
    </row>
    <row r="92" spans="2:47" s="7" customFormat="1" ht="19.899999999999999" customHeight="1" x14ac:dyDescent="0.3">
      <c r="B92" s="131"/>
      <c r="C92" s="132"/>
      <c r="D92" s="101" t="s">
        <v>115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97">
        <f>N153</f>
        <v>0</v>
      </c>
      <c r="O92" s="236"/>
      <c r="P92" s="236"/>
      <c r="Q92" s="236"/>
      <c r="R92" s="133"/>
      <c r="T92" s="134"/>
      <c r="U92" s="134"/>
    </row>
    <row r="93" spans="2:47" s="7" customFormat="1" ht="19.899999999999999" customHeight="1" x14ac:dyDescent="0.3">
      <c r="B93" s="131"/>
      <c r="C93" s="132"/>
      <c r="D93" s="101" t="s">
        <v>116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97">
        <f>N163</f>
        <v>0</v>
      </c>
      <c r="O93" s="236"/>
      <c r="P93" s="236"/>
      <c r="Q93" s="236"/>
      <c r="R93" s="133"/>
      <c r="T93" s="134"/>
      <c r="U93" s="134"/>
    </row>
    <row r="94" spans="2:47" s="7" customFormat="1" ht="19.899999999999999" customHeight="1" x14ac:dyDescent="0.3">
      <c r="B94" s="131"/>
      <c r="C94" s="132"/>
      <c r="D94" s="101" t="s">
        <v>117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97">
        <f>N169</f>
        <v>0</v>
      </c>
      <c r="O94" s="236"/>
      <c r="P94" s="236"/>
      <c r="Q94" s="236"/>
      <c r="R94" s="133"/>
      <c r="T94" s="134"/>
      <c r="U94" s="134"/>
    </row>
    <row r="95" spans="2:47" s="6" customFormat="1" ht="24.95" customHeight="1" x14ac:dyDescent="0.3">
      <c r="B95" s="126"/>
      <c r="C95" s="127"/>
      <c r="D95" s="128" t="s">
        <v>118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34">
        <f>N171</f>
        <v>0</v>
      </c>
      <c r="O95" s="235"/>
      <c r="P95" s="235"/>
      <c r="Q95" s="235"/>
      <c r="R95" s="129"/>
      <c r="T95" s="130"/>
      <c r="U95" s="130"/>
    </row>
    <row r="96" spans="2:47" s="7" customFormat="1" ht="19.899999999999999" customHeight="1" x14ac:dyDescent="0.3">
      <c r="B96" s="131"/>
      <c r="C96" s="132"/>
      <c r="D96" s="101" t="s">
        <v>119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97">
        <f>N172</f>
        <v>0</v>
      </c>
      <c r="O96" s="236"/>
      <c r="P96" s="236"/>
      <c r="Q96" s="236"/>
      <c r="R96" s="133"/>
      <c r="T96" s="134"/>
      <c r="U96" s="134"/>
    </row>
    <row r="97" spans="2:21" s="7" customFormat="1" ht="19.899999999999999" customHeight="1" x14ac:dyDescent="0.3">
      <c r="B97" s="131"/>
      <c r="C97" s="132"/>
      <c r="D97" s="101" t="s">
        <v>120</v>
      </c>
      <c r="E97" s="132"/>
      <c r="F97" s="132"/>
      <c r="G97" s="132"/>
      <c r="H97" s="132"/>
      <c r="I97" s="132"/>
      <c r="J97" s="132"/>
      <c r="K97" s="132"/>
      <c r="L97" s="132"/>
      <c r="M97" s="132"/>
      <c r="N97" s="197">
        <f>N178</f>
        <v>0</v>
      </c>
      <c r="O97" s="236"/>
      <c r="P97" s="236"/>
      <c r="Q97" s="236"/>
      <c r="R97" s="133"/>
      <c r="T97" s="134"/>
      <c r="U97" s="134"/>
    </row>
    <row r="98" spans="2:21" s="7" customFormat="1" ht="19.899999999999999" customHeight="1" x14ac:dyDescent="0.3">
      <c r="B98" s="131"/>
      <c r="C98" s="132"/>
      <c r="D98" s="101" t="s">
        <v>121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97">
        <f>N183</f>
        <v>0</v>
      </c>
      <c r="O98" s="236"/>
      <c r="P98" s="236"/>
      <c r="Q98" s="236"/>
      <c r="R98" s="133"/>
      <c r="T98" s="134"/>
      <c r="U98" s="134"/>
    </row>
    <row r="99" spans="2:21" s="7" customFormat="1" ht="19.899999999999999" customHeight="1" x14ac:dyDescent="0.3">
      <c r="B99" s="131"/>
      <c r="C99" s="132"/>
      <c r="D99" s="101" t="s">
        <v>122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97">
        <f>N185</f>
        <v>0</v>
      </c>
      <c r="O99" s="236"/>
      <c r="P99" s="236"/>
      <c r="Q99" s="236"/>
      <c r="R99" s="133"/>
      <c r="T99" s="134"/>
      <c r="U99" s="134"/>
    </row>
    <row r="100" spans="2:21" s="7" customFormat="1" ht="19.899999999999999" customHeight="1" x14ac:dyDescent="0.3">
      <c r="B100" s="131"/>
      <c r="C100" s="132"/>
      <c r="D100" s="101" t="s">
        <v>123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97">
        <f>N193</f>
        <v>0</v>
      </c>
      <c r="O100" s="236"/>
      <c r="P100" s="236"/>
      <c r="Q100" s="236"/>
      <c r="R100" s="133"/>
      <c r="T100" s="134"/>
      <c r="U100" s="134"/>
    </row>
    <row r="101" spans="2:21" s="7" customFormat="1" ht="19.899999999999999" customHeight="1" x14ac:dyDescent="0.3">
      <c r="B101" s="131"/>
      <c r="C101" s="132"/>
      <c r="D101" s="101" t="s">
        <v>124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97">
        <f>N197</f>
        <v>0</v>
      </c>
      <c r="O101" s="236"/>
      <c r="P101" s="236"/>
      <c r="Q101" s="236"/>
      <c r="R101" s="133"/>
      <c r="T101" s="134"/>
      <c r="U101" s="134"/>
    </row>
    <row r="102" spans="2:21" s="7" customFormat="1" ht="19.899999999999999" customHeight="1" x14ac:dyDescent="0.3">
      <c r="B102" s="131"/>
      <c r="C102" s="132"/>
      <c r="D102" s="101" t="s">
        <v>125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197">
        <f>N210</f>
        <v>0</v>
      </c>
      <c r="O102" s="236"/>
      <c r="P102" s="236"/>
      <c r="Q102" s="236"/>
      <c r="R102" s="133"/>
      <c r="T102" s="134"/>
      <c r="U102" s="134"/>
    </row>
    <row r="103" spans="2:21" s="7" customFormat="1" ht="19.899999999999999" customHeight="1" x14ac:dyDescent="0.3">
      <c r="B103" s="131"/>
      <c r="C103" s="132"/>
      <c r="D103" s="101" t="s">
        <v>126</v>
      </c>
      <c r="E103" s="132"/>
      <c r="F103" s="132"/>
      <c r="G103" s="132"/>
      <c r="H103" s="132"/>
      <c r="I103" s="132"/>
      <c r="J103" s="132"/>
      <c r="K103" s="132"/>
      <c r="L103" s="132"/>
      <c r="M103" s="132"/>
      <c r="N103" s="197">
        <f>N216</f>
        <v>0</v>
      </c>
      <c r="O103" s="236"/>
      <c r="P103" s="236"/>
      <c r="Q103" s="236"/>
      <c r="R103" s="133"/>
      <c r="T103" s="134"/>
      <c r="U103" s="134"/>
    </row>
    <row r="104" spans="2:21" s="7" customFormat="1" ht="19.899999999999999" customHeight="1" x14ac:dyDescent="0.3">
      <c r="B104" s="131"/>
      <c r="C104" s="132"/>
      <c r="D104" s="101" t="s">
        <v>127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197">
        <f>N221</f>
        <v>0</v>
      </c>
      <c r="O104" s="236"/>
      <c r="P104" s="236"/>
      <c r="Q104" s="236"/>
      <c r="R104" s="133"/>
      <c r="T104" s="134"/>
      <c r="U104" s="134"/>
    </row>
    <row r="105" spans="2:21" s="7" customFormat="1" ht="19.899999999999999" customHeight="1" x14ac:dyDescent="0.3">
      <c r="B105" s="131"/>
      <c r="C105" s="132"/>
      <c r="D105" s="101" t="s">
        <v>128</v>
      </c>
      <c r="E105" s="132"/>
      <c r="F105" s="132"/>
      <c r="G105" s="132"/>
      <c r="H105" s="132"/>
      <c r="I105" s="132"/>
      <c r="J105" s="132"/>
      <c r="K105" s="132"/>
      <c r="L105" s="132"/>
      <c r="M105" s="132"/>
      <c r="N105" s="197">
        <f>N223</f>
        <v>0</v>
      </c>
      <c r="O105" s="236"/>
      <c r="P105" s="236"/>
      <c r="Q105" s="236"/>
      <c r="R105" s="133"/>
      <c r="T105" s="134"/>
      <c r="U105" s="134"/>
    </row>
    <row r="106" spans="2:21" s="7" customFormat="1" ht="19.899999999999999" customHeight="1" x14ac:dyDescent="0.3">
      <c r="B106" s="131"/>
      <c r="C106" s="132"/>
      <c r="D106" s="101" t="s">
        <v>129</v>
      </c>
      <c r="E106" s="132"/>
      <c r="F106" s="132"/>
      <c r="G106" s="132"/>
      <c r="H106" s="132"/>
      <c r="I106" s="132"/>
      <c r="J106" s="132"/>
      <c r="K106" s="132"/>
      <c r="L106" s="132"/>
      <c r="M106" s="132"/>
      <c r="N106" s="197">
        <f>N239</f>
        <v>0</v>
      </c>
      <c r="O106" s="236"/>
      <c r="P106" s="236"/>
      <c r="Q106" s="236"/>
      <c r="R106" s="133"/>
      <c r="T106" s="134"/>
      <c r="U106" s="134"/>
    </row>
    <row r="107" spans="2:21" s="6" customFormat="1" ht="24.95" customHeight="1" x14ac:dyDescent="0.3">
      <c r="B107" s="126"/>
      <c r="C107" s="127"/>
      <c r="D107" s="128" t="s">
        <v>130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234">
        <f>N245</f>
        <v>0</v>
      </c>
      <c r="O107" s="235"/>
      <c r="P107" s="235"/>
      <c r="Q107" s="235"/>
      <c r="R107" s="129"/>
      <c r="T107" s="130"/>
      <c r="U107" s="130"/>
    </row>
    <row r="108" spans="2:21" s="7" customFormat="1" ht="19.899999999999999" customHeight="1" x14ac:dyDescent="0.3">
      <c r="B108" s="131"/>
      <c r="C108" s="132"/>
      <c r="D108" s="101" t="s">
        <v>131</v>
      </c>
      <c r="E108" s="132"/>
      <c r="F108" s="132"/>
      <c r="G108" s="132"/>
      <c r="H108" s="132"/>
      <c r="I108" s="132"/>
      <c r="J108" s="132"/>
      <c r="K108" s="132"/>
      <c r="L108" s="132"/>
      <c r="M108" s="132"/>
      <c r="N108" s="197">
        <f>N252</f>
        <v>0</v>
      </c>
      <c r="O108" s="236"/>
      <c r="P108" s="236"/>
      <c r="Q108" s="236"/>
      <c r="R108" s="133"/>
      <c r="T108" s="134"/>
      <c r="U108" s="134"/>
    </row>
    <row r="109" spans="2:21" s="7" customFormat="1" ht="19.899999999999999" customHeight="1" x14ac:dyDescent="0.3">
      <c r="B109" s="131"/>
      <c r="C109" s="132"/>
      <c r="D109" s="101" t="s">
        <v>132</v>
      </c>
      <c r="E109" s="132"/>
      <c r="F109" s="132"/>
      <c r="G109" s="132"/>
      <c r="H109" s="132"/>
      <c r="I109" s="132"/>
      <c r="J109" s="132"/>
      <c r="K109" s="132"/>
      <c r="L109" s="132"/>
      <c r="M109" s="132"/>
      <c r="N109" s="197">
        <f>N254</f>
        <v>0</v>
      </c>
      <c r="O109" s="236"/>
      <c r="P109" s="236"/>
      <c r="Q109" s="236"/>
      <c r="R109" s="133"/>
      <c r="T109" s="134"/>
      <c r="U109" s="134"/>
    </row>
    <row r="110" spans="2:21" s="7" customFormat="1" ht="19.899999999999999" customHeight="1" x14ac:dyDescent="0.3">
      <c r="B110" s="131"/>
      <c r="C110" s="132"/>
      <c r="D110" s="101" t="s">
        <v>133</v>
      </c>
      <c r="E110" s="132"/>
      <c r="F110" s="132"/>
      <c r="G110" s="132"/>
      <c r="H110" s="132"/>
      <c r="I110" s="132"/>
      <c r="J110" s="132"/>
      <c r="K110" s="132"/>
      <c r="L110" s="132"/>
      <c r="M110" s="132"/>
      <c r="N110" s="197">
        <f>N257</f>
        <v>0</v>
      </c>
      <c r="O110" s="236"/>
      <c r="P110" s="236"/>
      <c r="Q110" s="236"/>
      <c r="R110" s="133"/>
      <c r="T110" s="134"/>
      <c r="U110" s="134"/>
    </row>
    <row r="111" spans="2:21" s="1" customFormat="1" ht="21.75" customHeight="1" x14ac:dyDescent="0.3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  <c r="T111" s="124"/>
      <c r="U111" s="124"/>
    </row>
    <row r="112" spans="2:21" s="1" customFormat="1" ht="29.25" customHeight="1" x14ac:dyDescent="0.3">
      <c r="B112" s="34"/>
      <c r="C112" s="125" t="s">
        <v>134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233">
        <f>ROUND(N113+N114+N115+N116+N117+N118,2)</f>
        <v>0</v>
      </c>
      <c r="O112" s="237"/>
      <c r="P112" s="237"/>
      <c r="Q112" s="237"/>
      <c r="R112" s="36"/>
      <c r="T112" s="135"/>
      <c r="U112" s="136" t="s">
        <v>44</v>
      </c>
    </row>
    <row r="113" spans="2:65" s="1" customFormat="1" ht="18" customHeight="1" x14ac:dyDescent="0.3">
      <c r="B113" s="34"/>
      <c r="C113" s="35"/>
      <c r="D113" s="238" t="s">
        <v>559</v>
      </c>
      <c r="E113" s="195"/>
      <c r="F113" s="195"/>
      <c r="G113" s="195"/>
      <c r="H113" s="195"/>
      <c r="I113" s="35"/>
      <c r="J113" s="35"/>
      <c r="K113" s="35"/>
      <c r="L113" s="35"/>
      <c r="M113" s="35"/>
      <c r="N113" s="196">
        <f>ROUND(N88*T113,2)</f>
        <v>0</v>
      </c>
      <c r="O113" s="197"/>
      <c r="P113" s="197"/>
      <c r="Q113" s="197"/>
      <c r="R113" s="36"/>
      <c r="S113" s="137"/>
      <c r="T113" s="138"/>
      <c r="U113" s="139" t="s">
        <v>45</v>
      </c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40" t="s">
        <v>135</v>
      </c>
      <c r="AZ113" s="137"/>
      <c r="BA113" s="137"/>
      <c r="BB113" s="137"/>
      <c r="BC113" s="137"/>
      <c r="BD113" s="137"/>
      <c r="BE113" s="141">
        <f t="shared" ref="BE113:BE118" si="0">IF(U113="základní",N113,0)</f>
        <v>0</v>
      </c>
      <c r="BF113" s="141">
        <f t="shared" ref="BF113:BF118" si="1">IF(U113="snížená",N113,0)</f>
        <v>0</v>
      </c>
      <c r="BG113" s="141">
        <f t="shared" ref="BG113:BG118" si="2">IF(U113="zákl. přenesená",N113,0)</f>
        <v>0</v>
      </c>
      <c r="BH113" s="141">
        <f t="shared" ref="BH113:BH118" si="3">IF(U113="sníž. přenesená",N113,0)</f>
        <v>0</v>
      </c>
      <c r="BI113" s="141">
        <f t="shared" ref="BI113:BI118" si="4">IF(U113="nulová",N113,0)</f>
        <v>0</v>
      </c>
      <c r="BJ113" s="140" t="s">
        <v>86</v>
      </c>
      <c r="BK113" s="137"/>
      <c r="BL113" s="137"/>
      <c r="BM113" s="137"/>
    </row>
    <row r="114" spans="2:65" s="1" customFormat="1" ht="18" customHeight="1" x14ac:dyDescent="0.3">
      <c r="B114" s="34"/>
      <c r="C114" s="35"/>
      <c r="D114" s="238" t="s">
        <v>559</v>
      </c>
      <c r="E114" s="195"/>
      <c r="F114" s="195"/>
      <c r="G114" s="195"/>
      <c r="H114" s="195"/>
      <c r="I114" s="35"/>
      <c r="J114" s="35"/>
      <c r="K114" s="35"/>
      <c r="L114" s="35"/>
      <c r="M114" s="35"/>
      <c r="N114" s="196">
        <f>ROUND(N88*T114,2)</f>
        <v>0</v>
      </c>
      <c r="O114" s="197"/>
      <c r="P114" s="197"/>
      <c r="Q114" s="197"/>
      <c r="R114" s="36"/>
      <c r="S114" s="137"/>
      <c r="T114" s="138"/>
      <c r="U114" s="139" t="s">
        <v>45</v>
      </c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40" t="s">
        <v>135</v>
      </c>
      <c r="AZ114" s="137"/>
      <c r="BA114" s="137"/>
      <c r="BB114" s="137"/>
      <c r="BC114" s="137"/>
      <c r="BD114" s="137"/>
      <c r="BE114" s="141">
        <f t="shared" si="0"/>
        <v>0</v>
      </c>
      <c r="BF114" s="141">
        <f t="shared" si="1"/>
        <v>0</v>
      </c>
      <c r="BG114" s="141">
        <f t="shared" si="2"/>
        <v>0</v>
      </c>
      <c r="BH114" s="141">
        <f t="shared" si="3"/>
        <v>0</v>
      </c>
      <c r="BI114" s="141">
        <f t="shared" si="4"/>
        <v>0</v>
      </c>
      <c r="BJ114" s="140" t="s">
        <v>86</v>
      </c>
      <c r="BK114" s="137"/>
      <c r="BL114" s="137"/>
      <c r="BM114" s="137"/>
    </row>
    <row r="115" spans="2:65" s="1" customFormat="1" ht="18" customHeight="1" x14ac:dyDescent="0.3">
      <c r="B115" s="34"/>
      <c r="C115" s="35"/>
      <c r="D115" s="238" t="s">
        <v>559</v>
      </c>
      <c r="E115" s="195"/>
      <c r="F115" s="195"/>
      <c r="G115" s="195"/>
      <c r="H115" s="195"/>
      <c r="I115" s="35"/>
      <c r="J115" s="35"/>
      <c r="K115" s="35"/>
      <c r="L115" s="35"/>
      <c r="M115" s="35"/>
      <c r="N115" s="196">
        <f>ROUND(N88*T115,2)</f>
        <v>0</v>
      </c>
      <c r="O115" s="197"/>
      <c r="P115" s="197"/>
      <c r="Q115" s="197"/>
      <c r="R115" s="36"/>
      <c r="S115" s="137"/>
      <c r="T115" s="138"/>
      <c r="U115" s="139" t="s">
        <v>45</v>
      </c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40" t="s">
        <v>135</v>
      </c>
      <c r="AZ115" s="137"/>
      <c r="BA115" s="137"/>
      <c r="BB115" s="137"/>
      <c r="BC115" s="137"/>
      <c r="BD115" s="137"/>
      <c r="BE115" s="141">
        <f t="shared" si="0"/>
        <v>0</v>
      </c>
      <c r="BF115" s="141">
        <f t="shared" si="1"/>
        <v>0</v>
      </c>
      <c r="BG115" s="141">
        <f t="shared" si="2"/>
        <v>0</v>
      </c>
      <c r="BH115" s="141">
        <f t="shared" si="3"/>
        <v>0</v>
      </c>
      <c r="BI115" s="141">
        <f t="shared" si="4"/>
        <v>0</v>
      </c>
      <c r="BJ115" s="140" t="s">
        <v>86</v>
      </c>
      <c r="BK115" s="137"/>
      <c r="BL115" s="137"/>
      <c r="BM115" s="137"/>
    </row>
    <row r="116" spans="2:65" s="1" customFormat="1" ht="18" customHeight="1" x14ac:dyDescent="0.3">
      <c r="B116" s="34"/>
      <c r="C116" s="35"/>
      <c r="D116" s="238" t="s">
        <v>559</v>
      </c>
      <c r="E116" s="195"/>
      <c r="F116" s="195"/>
      <c r="G116" s="195"/>
      <c r="H116" s="195"/>
      <c r="I116" s="35"/>
      <c r="J116" s="35"/>
      <c r="K116" s="35"/>
      <c r="L116" s="35"/>
      <c r="M116" s="35"/>
      <c r="N116" s="196">
        <f>ROUND(N88*T116,2)</f>
        <v>0</v>
      </c>
      <c r="O116" s="197"/>
      <c r="P116" s="197"/>
      <c r="Q116" s="197"/>
      <c r="R116" s="36"/>
      <c r="S116" s="137"/>
      <c r="T116" s="138"/>
      <c r="U116" s="139" t="s">
        <v>45</v>
      </c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40" t="s">
        <v>135</v>
      </c>
      <c r="AZ116" s="137"/>
      <c r="BA116" s="137"/>
      <c r="BB116" s="137"/>
      <c r="BC116" s="137"/>
      <c r="BD116" s="137"/>
      <c r="BE116" s="141">
        <f t="shared" si="0"/>
        <v>0</v>
      </c>
      <c r="BF116" s="141">
        <f t="shared" si="1"/>
        <v>0</v>
      </c>
      <c r="BG116" s="141">
        <f t="shared" si="2"/>
        <v>0</v>
      </c>
      <c r="BH116" s="141">
        <f t="shared" si="3"/>
        <v>0</v>
      </c>
      <c r="BI116" s="141">
        <f t="shared" si="4"/>
        <v>0</v>
      </c>
      <c r="BJ116" s="140" t="s">
        <v>86</v>
      </c>
      <c r="BK116" s="137"/>
      <c r="BL116" s="137"/>
      <c r="BM116" s="137"/>
    </row>
    <row r="117" spans="2:65" s="1" customFormat="1" ht="18" customHeight="1" x14ac:dyDescent="0.3">
      <c r="B117" s="34"/>
      <c r="C117" s="35"/>
      <c r="D117" s="238" t="s">
        <v>559</v>
      </c>
      <c r="E117" s="195"/>
      <c r="F117" s="195"/>
      <c r="G117" s="195"/>
      <c r="H117" s="195"/>
      <c r="I117" s="35"/>
      <c r="J117" s="35"/>
      <c r="K117" s="35"/>
      <c r="L117" s="35"/>
      <c r="M117" s="35"/>
      <c r="N117" s="196">
        <f>ROUND(N88*T117,2)</f>
        <v>0</v>
      </c>
      <c r="O117" s="197"/>
      <c r="P117" s="197"/>
      <c r="Q117" s="197"/>
      <c r="R117" s="36"/>
      <c r="S117" s="137"/>
      <c r="T117" s="138"/>
      <c r="U117" s="139" t="s">
        <v>45</v>
      </c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40" t="s">
        <v>135</v>
      </c>
      <c r="AZ117" s="137"/>
      <c r="BA117" s="137"/>
      <c r="BB117" s="137"/>
      <c r="BC117" s="137"/>
      <c r="BD117" s="137"/>
      <c r="BE117" s="141">
        <f t="shared" si="0"/>
        <v>0</v>
      </c>
      <c r="BF117" s="141">
        <f t="shared" si="1"/>
        <v>0</v>
      </c>
      <c r="BG117" s="141">
        <f t="shared" si="2"/>
        <v>0</v>
      </c>
      <c r="BH117" s="141">
        <f t="shared" si="3"/>
        <v>0</v>
      </c>
      <c r="BI117" s="141">
        <f t="shared" si="4"/>
        <v>0</v>
      </c>
      <c r="BJ117" s="140" t="s">
        <v>86</v>
      </c>
      <c r="BK117" s="137"/>
      <c r="BL117" s="137"/>
      <c r="BM117" s="137"/>
    </row>
    <row r="118" spans="2:65" s="1" customFormat="1" ht="18" customHeight="1" x14ac:dyDescent="0.3">
      <c r="B118" s="34"/>
      <c r="C118" s="35"/>
      <c r="D118" s="101" t="s">
        <v>136</v>
      </c>
      <c r="E118" s="35"/>
      <c r="F118" s="35"/>
      <c r="G118" s="35"/>
      <c r="H118" s="35"/>
      <c r="I118" s="35"/>
      <c r="J118" s="35"/>
      <c r="K118" s="35"/>
      <c r="L118" s="35"/>
      <c r="M118" s="35"/>
      <c r="N118" s="196">
        <v>0</v>
      </c>
      <c r="O118" s="197"/>
      <c r="P118" s="197"/>
      <c r="Q118" s="197"/>
      <c r="R118" s="36"/>
      <c r="S118" s="137"/>
      <c r="T118" s="142"/>
      <c r="U118" s="143" t="s">
        <v>45</v>
      </c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40" t="s">
        <v>137</v>
      </c>
      <c r="AZ118" s="137"/>
      <c r="BA118" s="137"/>
      <c r="BB118" s="137"/>
      <c r="BC118" s="137"/>
      <c r="BD118" s="137"/>
      <c r="BE118" s="141">
        <f t="shared" si="0"/>
        <v>0</v>
      </c>
      <c r="BF118" s="141">
        <f t="shared" si="1"/>
        <v>0</v>
      </c>
      <c r="BG118" s="141">
        <f t="shared" si="2"/>
        <v>0</v>
      </c>
      <c r="BH118" s="141">
        <f t="shared" si="3"/>
        <v>0</v>
      </c>
      <c r="BI118" s="141">
        <f t="shared" si="4"/>
        <v>0</v>
      </c>
      <c r="BJ118" s="140" t="s">
        <v>86</v>
      </c>
      <c r="BK118" s="137"/>
      <c r="BL118" s="137"/>
      <c r="BM118" s="137"/>
    </row>
    <row r="119" spans="2:65" s="1" customFormat="1" x14ac:dyDescent="0.3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  <c r="T119" s="124"/>
      <c r="U119" s="124"/>
    </row>
    <row r="120" spans="2:65" s="1" customFormat="1" ht="29.25" customHeight="1" x14ac:dyDescent="0.3">
      <c r="B120" s="34"/>
      <c r="C120" s="112" t="s">
        <v>96</v>
      </c>
      <c r="D120" s="113"/>
      <c r="E120" s="113"/>
      <c r="F120" s="113"/>
      <c r="G120" s="113"/>
      <c r="H120" s="113"/>
      <c r="I120" s="113"/>
      <c r="J120" s="113"/>
      <c r="K120" s="113"/>
      <c r="L120" s="207">
        <f>ROUND(SUM(N88+N112),2)</f>
        <v>0</v>
      </c>
      <c r="M120" s="207"/>
      <c r="N120" s="207"/>
      <c r="O120" s="207"/>
      <c r="P120" s="207"/>
      <c r="Q120" s="207"/>
      <c r="R120" s="36"/>
      <c r="T120" s="124"/>
      <c r="U120" s="124"/>
    </row>
    <row r="121" spans="2:65" s="1" customFormat="1" ht="6.95" customHeight="1" x14ac:dyDescent="0.3"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60"/>
      <c r="T121" s="124"/>
      <c r="U121" s="124"/>
    </row>
    <row r="125" spans="2:65" s="1" customFormat="1" ht="6.95" customHeight="1" x14ac:dyDescent="0.3"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3"/>
    </row>
    <row r="126" spans="2:65" s="1" customFormat="1" ht="36.950000000000003" customHeight="1" x14ac:dyDescent="0.3">
      <c r="B126" s="34"/>
      <c r="C126" s="175" t="s">
        <v>138</v>
      </c>
      <c r="D126" s="222"/>
      <c r="E126" s="222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36"/>
    </row>
    <row r="127" spans="2:65" s="1" customFormat="1" ht="6.95" customHeight="1" x14ac:dyDescent="0.3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65" s="1" customFormat="1" ht="30" customHeight="1" x14ac:dyDescent="0.3">
      <c r="B128" s="34"/>
      <c r="C128" s="29" t="s">
        <v>19</v>
      </c>
      <c r="D128" s="35"/>
      <c r="E128" s="35"/>
      <c r="F128" s="220" t="str">
        <f>F6</f>
        <v>REKONSTRUKCE BÝVALÉ PRODEJNY DIEMA NA PROSTORY SPISOVNY</v>
      </c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35"/>
      <c r="R128" s="36"/>
    </row>
    <row r="129" spans="2:65" s="1" customFormat="1" ht="36.950000000000003" customHeight="1" x14ac:dyDescent="0.3">
      <c r="B129" s="34"/>
      <c r="C129" s="68" t="s">
        <v>104</v>
      </c>
      <c r="D129" s="35"/>
      <c r="E129" s="35"/>
      <c r="F129" s="210" t="str">
        <f>F7</f>
        <v>1 - Stavební úpravy</v>
      </c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35"/>
      <c r="R129" s="36"/>
    </row>
    <row r="130" spans="2:65" s="1" customFormat="1" ht="6.95" customHeight="1" x14ac:dyDescent="0.3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ht="18" customHeight="1" x14ac:dyDescent="0.3">
      <c r="B131" s="34"/>
      <c r="C131" s="29" t="s">
        <v>24</v>
      </c>
      <c r="D131" s="35"/>
      <c r="E131" s="35"/>
      <c r="F131" s="27" t="str">
        <f>F9</f>
        <v xml:space="preserve"> </v>
      </c>
      <c r="G131" s="35"/>
      <c r="H131" s="35"/>
      <c r="I131" s="35"/>
      <c r="J131" s="35"/>
      <c r="K131" s="29" t="s">
        <v>26</v>
      </c>
      <c r="L131" s="35"/>
      <c r="M131" s="224" t="str">
        <f>IF(O9="","",O9)</f>
        <v>12. 3. 2018</v>
      </c>
      <c r="N131" s="224"/>
      <c r="O131" s="224"/>
      <c r="P131" s="224"/>
      <c r="Q131" s="35"/>
      <c r="R131" s="36"/>
    </row>
    <row r="132" spans="2:65" s="1" customFormat="1" ht="6.95" customHeight="1" x14ac:dyDescent="0.3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6"/>
    </row>
    <row r="133" spans="2:65" s="1" customFormat="1" ht="15" x14ac:dyDescent="0.3">
      <c r="B133" s="34"/>
      <c r="C133" s="29" t="s">
        <v>28</v>
      </c>
      <c r="D133" s="35"/>
      <c r="E133" s="35"/>
      <c r="F133" s="27" t="str">
        <f>E12</f>
        <v xml:space="preserve"> </v>
      </c>
      <c r="G133" s="35"/>
      <c r="H133" s="35"/>
      <c r="I133" s="35"/>
      <c r="J133" s="35"/>
      <c r="K133" s="29" t="s">
        <v>33</v>
      </c>
      <c r="L133" s="35"/>
      <c r="M133" s="179" t="str">
        <f>E18</f>
        <v>Projekční ateliér-Ing. Zelinka s.r.o</v>
      </c>
      <c r="N133" s="179"/>
      <c r="O133" s="179"/>
      <c r="P133" s="179"/>
      <c r="Q133" s="179"/>
      <c r="R133" s="36"/>
    </row>
    <row r="134" spans="2:65" s="1" customFormat="1" ht="14.45" customHeight="1" x14ac:dyDescent="0.3">
      <c r="B134" s="34"/>
      <c r="C134" s="29" t="s">
        <v>31</v>
      </c>
      <c r="D134" s="35"/>
      <c r="E134" s="35"/>
      <c r="F134" s="27" t="str">
        <f>IF(E15="","",E15)</f>
        <v>Vyplň údaj</v>
      </c>
      <c r="G134" s="35"/>
      <c r="H134" s="35"/>
      <c r="I134" s="35"/>
      <c r="J134" s="35"/>
      <c r="K134" s="29" t="s">
        <v>38</v>
      </c>
      <c r="L134" s="35"/>
      <c r="M134" s="179" t="str">
        <f>E21</f>
        <v xml:space="preserve"> </v>
      </c>
      <c r="N134" s="179"/>
      <c r="O134" s="179"/>
      <c r="P134" s="179"/>
      <c r="Q134" s="179"/>
      <c r="R134" s="36"/>
    </row>
    <row r="135" spans="2:65" s="1" customFormat="1" ht="10.35" customHeight="1" x14ac:dyDescent="0.3"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6"/>
    </row>
    <row r="136" spans="2:65" s="8" customFormat="1" ht="29.25" customHeight="1" x14ac:dyDescent="0.3">
      <c r="B136" s="144"/>
      <c r="C136" s="145" t="s">
        <v>139</v>
      </c>
      <c r="D136" s="146" t="s">
        <v>140</v>
      </c>
      <c r="E136" s="146" t="s">
        <v>62</v>
      </c>
      <c r="F136" s="239" t="s">
        <v>141</v>
      </c>
      <c r="G136" s="239"/>
      <c r="H136" s="239"/>
      <c r="I136" s="239"/>
      <c r="J136" s="146" t="s">
        <v>142</v>
      </c>
      <c r="K136" s="146" t="s">
        <v>143</v>
      </c>
      <c r="L136" s="239" t="s">
        <v>144</v>
      </c>
      <c r="M136" s="239"/>
      <c r="N136" s="239" t="s">
        <v>109</v>
      </c>
      <c r="O136" s="239"/>
      <c r="P136" s="239"/>
      <c r="Q136" s="240"/>
      <c r="R136" s="147"/>
      <c r="T136" s="79" t="s">
        <v>145</v>
      </c>
      <c r="U136" s="80" t="s">
        <v>44</v>
      </c>
      <c r="V136" s="80" t="s">
        <v>146</v>
      </c>
      <c r="W136" s="80" t="s">
        <v>147</v>
      </c>
      <c r="X136" s="80" t="s">
        <v>148</v>
      </c>
      <c r="Y136" s="80" t="s">
        <v>149</v>
      </c>
      <c r="Z136" s="80" t="s">
        <v>150</v>
      </c>
      <c r="AA136" s="81" t="s">
        <v>151</v>
      </c>
    </row>
    <row r="137" spans="2:65" s="1" customFormat="1" ht="29.25" customHeight="1" x14ac:dyDescent="0.35">
      <c r="B137" s="34"/>
      <c r="C137" s="83" t="s">
        <v>106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256">
        <f>BK137</f>
        <v>0</v>
      </c>
      <c r="O137" s="257"/>
      <c r="P137" s="257"/>
      <c r="Q137" s="257"/>
      <c r="R137" s="36"/>
      <c r="T137" s="82"/>
      <c r="U137" s="50"/>
      <c r="V137" s="50"/>
      <c r="W137" s="148">
        <f>W138+W171+W245+W259</f>
        <v>0</v>
      </c>
      <c r="X137" s="50"/>
      <c r="Y137" s="148">
        <f>Y138+Y171+Y245+Y259</f>
        <v>12.14821645</v>
      </c>
      <c r="Z137" s="50"/>
      <c r="AA137" s="149">
        <f>AA138+AA171+AA245+AA259</f>
        <v>12.52305</v>
      </c>
      <c r="AT137" s="18" t="s">
        <v>79</v>
      </c>
      <c r="AU137" s="18" t="s">
        <v>111</v>
      </c>
      <c r="BK137" s="150">
        <f>BK138+BK171+BK245+BK259</f>
        <v>0</v>
      </c>
    </row>
    <row r="138" spans="2:65" s="9" customFormat="1" ht="37.35" customHeight="1" x14ac:dyDescent="0.35">
      <c r="B138" s="151"/>
      <c r="C138" s="152"/>
      <c r="D138" s="153" t="s">
        <v>112</v>
      </c>
      <c r="E138" s="153"/>
      <c r="F138" s="153"/>
      <c r="G138" s="153"/>
      <c r="H138" s="153"/>
      <c r="I138" s="153"/>
      <c r="J138" s="153"/>
      <c r="K138" s="153"/>
      <c r="L138" s="153"/>
      <c r="M138" s="153"/>
      <c r="N138" s="258">
        <f>BK138</f>
        <v>0</v>
      </c>
      <c r="O138" s="234"/>
      <c r="P138" s="234"/>
      <c r="Q138" s="234"/>
      <c r="R138" s="154"/>
      <c r="T138" s="155"/>
      <c r="U138" s="152"/>
      <c r="V138" s="152"/>
      <c r="W138" s="156">
        <f>W139+W142+W153+W163+W169</f>
        <v>0</v>
      </c>
      <c r="X138" s="152"/>
      <c r="Y138" s="156">
        <f>Y139+Y142+Y153+Y163+Y169</f>
        <v>9.4052692499999999</v>
      </c>
      <c r="Z138" s="152"/>
      <c r="AA138" s="157">
        <f>AA139+AA142+AA153+AA163+AA169</f>
        <v>9.5680999999999994</v>
      </c>
      <c r="AR138" s="158" t="s">
        <v>86</v>
      </c>
      <c r="AT138" s="159" t="s">
        <v>79</v>
      </c>
      <c r="AU138" s="159" t="s">
        <v>80</v>
      </c>
      <c r="AY138" s="158" t="s">
        <v>152</v>
      </c>
      <c r="BK138" s="160">
        <f>BK139+BK142+BK153+BK163+BK169</f>
        <v>0</v>
      </c>
    </row>
    <row r="139" spans="2:65" s="9" customFormat="1" ht="19.899999999999999" customHeight="1" x14ac:dyDescent="0.3">
      <c r="B139" s="151"/>
      <c r="C139" s="152"/>
      <c r="D139" s="161" t="s">
        <v>113</v>
      </c>
      <c r="E139" s="161"/>
      <c r="F139" s="161"/>
      <c r="G139" s="161"/>
      <c r="H139" s="161"/>
      <c r="I139" s="161"/>
      <c r="J139" s="161"/>
      <c r="K139" s="161"/>
      <c r="L139" s="161"/>
      <c r="M139" s="161"/>
      <c r="N139" s="259">
        <f>BK139</f>
        <v>0</v>
      </c>
      <c r="O139" s="260"/>
      <c r="P139" s="260"/>
      <c r="Q139" s="260"/>
      <c r="R139" s="154"/>
      <c r="T139" s="155"/>
      <c r="U139" s="152"/>
      <c r="V139" s="152"/>
      <c r="W139" s="156">
        <f>SUM(W140:W141)</f>
        <v>0</v>
      </c>
      <c r="X139" s="152"/>
      <c r="Y139" s="156">
        <f>SUM(Y140:Y141)</f>
        <v>0.88294199999999989</v>
      </c>
      <c r="Z139" s="152"/>
      <c r="AA139" s="157">
        <f>SUM(AA140:AA141)</f>
        <v>0</v>
      </c>
      <c r="AR139" s="158" t="s">
        <v>86</v>
      </c>
      <c r="AT139" s="159" t="s">
        <v>79</v>
      </c>
      <c r="AU139" s="159" t="s">
        <v>86</v>
      </c>
      <c r="AY139" s="158" t="s">
        <v>152</v>
      </c>
      <c r="BK139" s="160">
        <f>SUM(BK140:BK141)</f>
        <v>0</v>
      </c>
    </row>
    <row r="140" spans="2:65" s="1" customFormat="1" ht="38.25" customHeight="1" x14ac:dyDescent="0.3">
      <c r="B140" s="34"/>
      <c r="C140" s="162" t="s">
        <v>86</v>
      </c>
      <c r="D140" s="162" t="s">
        <v>153</v>
      </c>
      <c r="E140" s="163" t="s">
        <v>154</v>
      </c>
      <c r="F140" s="241" t="s">
        <v>155</v>
      </c>
      <c r="G140" s="241"/>
      <c r="H140" s="241"/>
      <c r="I140" s="241"/>
      <c r="J140" s="164" t="s">
        <v>156</v>
      </c>
      <c r="K140" s="165">
        <v>3</v>
      </c>
      <c r="L140" s="242">
        <v>0</v>
      </c>
      <c r="M140" s="243"/>
      <c r="N140" s="244">
        <f>ROUND(L140*K140,2)</f>
        <v>0</v>
      </c>
      <c r="O140" s="244"/>
      <c r="P140" s="244"/>
      <c r="Q140" s="244"/>
      <c r="R140" s="36"/>
      <c r="T140" s="166" t="s">
        <v>22</v>
      </c>
      <c r="U140" s="43" t="s">
        <v>45</v>
      </c>
      <c r="V140" s="35"/>
      <c r="W140" s="167">
        <f>V140*K140</f>
        <v>0</v>
      </c>
      <c r="X140" s="167">
        <v>7.2969999999999993E-2</v>
      </c>
      <c r="Y140" s="167">
        <f>X140*K140</f>
        <v>0.21890999999999999</v>
      </c>
      <c r="Z140" s="167">
        <v>0</v>
      </c>
      <c r="AA140" s="168">
        <f>Z140*K140</f>
        <v>0</v>
      </c>
      <c r="AR140" s="18" t="s">
        <v>157</v>
      </c>
      <c r="AT140" s="18" t="s">
        <v>153</v>
      </c>
      <c r="AU140" s="18" t="s">
        <v>102</v>
      </c>
      <c r="AY140" s="18" t="s">
        <v>152</v>
      </c>
      <c r="BE140" s="105">
        <f>IF(U140="základní",N140,0)</f>
        <v>0</v>
      </c>
      <c r="BF140" s="105">
        <f>IF(U140="snížená",N140,0)</f>
        <v>0</v>
      </c>
      <c r="BG140" s="105">
        <f>IF(U140="zákl. přenesená",N140,0)</f>
        <v>0</v>
      </c>
      <c r="BH140" s="105">
        <f>IF(U140="sníž. přenesená",N140,0)</f>
        <v>0</v>
      </c>
      <c r="BI140" s="105">
        <f>IF(U140="nulová",N140,0)</f>
        <v>0</v>
      </c>
      <c r="BJ140" s="18" t="s">
        <v>86</v>
      </c>
      <c r="BK140" s="105">
        <f>ROUND(L140*K140,2)</f>
        <v>0</v>
      </c>
      <c r="BL140" s="18" t="s">
        <v>157</v>
      </c>
      <c r="BM140" s="18" t="s">
        <v>158</v>
      </c>
    </row>
    <row r="141" spans="2:65" s="1" customFormat="1" ht="25.5" customHeight="1" x14ac:dyDescent="0.3">
      <c r="B141" s="34"/>
      <c r="C141" s="162" t="s">
        <v>102</v>
      </c>
      <c r="D141" s="162" t="s">
        <v>153</v>
      </c>
      <c r="E141" s="163" t="s">
        <v>159</v>
      </c>
      <c r="F141" s="241" t="s">
        <v>160</v>
      </c>
      <c r="G141" s="241"/>
      <c r="H141" s="241"/>
      <c r="I141" s="241"/>
      <c r="J141" s="164" t="s">
        <v>156</v>
      </c>
      <c r="K141" s="165">
        <v>9.6</v>
      </c>
      <c r="L141" s="242">
        <v>0</v>
      </c>
      <c r="M141" s="243"/>
      <c r="N141" s="244">
        <f>ROUND(L141*K141,2)</f>
        <v>0</v>
      </c>
      <c r="O141" s="244"/>
      <c r="P141" s="244"/>
      <c r="Q141" s="244"/>
      <c r="R141" s="36"/>
      <c r="T141" s="166" t="s">
        <v>22</v>
      </c>
      <c r="U141" s="43" t="s">
        <v>45</v>
      </c>
      <c r="V141" s="35"/>
      <c r="W141" s="167">
        <f>V141*K141</f>
        <v>0</v>
      </c>
      <c r="X141" s="167">
        <v>6.9169999999999995E-2</v>
      </c>
      <c r="Y141" s="167">
        <f>X141*K141</f>
        <v>0.66403199999999996</v>
      </c>
      <c r="Z141" s="167">
        <v>0</v>
      </c>
      <c r="AA141" s="168">
        <f>Z141*K141</f>
        <v>0</v>
      </c>
      <c r="AR141" s="18" t="s">
        <v>157</v>
      </c>
      <c r="AT141" s="18" t="s">
        <v>153</v>
      </c>
      <c r="AU141" s="18" t="s">
        <v>102</v>
      </c>
      <c r="AY141" s="18" t="s">
        <v>152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18" t="s">
        <v>86</v>
      </c>
      <c r="BK141" s="105">
        <f>ROUND(L141*K141,2)</f>
        <v>0</v>
      </c>
      <c r="BL141" s="18" t="s">
        <v>157</v>
      </c>
      <c r="BM141" s="18" t="s">
        <v>161</v>
      </c>
    </row>
    <row r="142" spans="2:65" s="9" customFormat="1" ht="29.85" customHeight="1" x14ac:dyDescent="0.3">
      <c r="B142" s="151"/>
      <c r="C142" s="152"/>
      <c r="D142" s="161" t="s">
        <v>114</v>
      </c>
      <c r="E142" s="161"/>
      <c r="F142" s="161"/>
      <c r="G142" s="161"/>
      <c r="H142" s="161"/>
      <c r="I142" s="161"/>
      <c r="J142" s="161"/>
      <c r="K142" s="161"/>
      <c r="L142" s="161"/>
      <c r="M142" s="161"/>
      <c r="N142" s="249">
        <f>BK142</f>
        <v>0</v>
      </c>
      <c r="O142" s="250"/>
      <c r="P142" s="250"/>
      <c r="Q142" s="250"/>
      <c r="R142" s="154"/>
      <c r="T142" s="155"/>
      <c r="U142" s="152"/>
      <c r="V142" s="152"/>
      <c r="W142" s="156">
        <f>SUM(W143:W152)</f>
        <v>0</v>
      </c>
      <c r="X142" s="152"/>
      <c r="Y142" s="156">
        <f>SUM(Y143:Y152)</f>
        <v>8.52232725</v>
      </c>
      <c r="Z142" s="152"/>
      <c r="AA142" s="157">
        <f>SUM(AA143:AA152)</f>
        <v>0</v>
      </c>
      <c r="AR142" s="158" t="s">
        <v>86</v>
      </c>
      <c r="AT142" s="159" t="s">
        <v>79</v>
      </c>
      <c r="AU142" s="159" t="s">
        <v>86</v>
      </c>
      <c r="AY142" s="158" t="s">
        <v>152</v>
      </c>
      <c r="BK142" s="160">
        <f>SUM(BK143:BK152)</f>
        <v>0</v>
      </c>
    </row>
    <row r="143" spans="2:65" s="1" customFormat="1" ht="25.5" customHeight="1" x14ac:dyDescent="0.3">
      <c r="B143" s="34"/>
      <c r="C143" s="162" t="s">
        <v>162</v>
      </c>
      <c r="D143" s="162" t="s">
        <v>153</v>
      </c>
      <c r="E143" s="163" t="s">
        <v>163</v>
      </c>
      <c r="F143" s="241" t="s">
        <v>164</v>
      </c>
      <c r="G143" s="241"/>
      <c r="H143" s="241"/>
      <c r="I143" s="241"/>
      <c r="J143" s="164" t="s">
        <v>156</v>
      </c>
      <c r="K143" s="165">
        <v>90</v>
      </c>
      <c r="L143" s="242">
        <v>0</v>
      </c>
      <c r="M143" s="243"/>
      <c r="N143" s="244">
        <f t="shared" ref="N143:N152" si="5">ROUND(L143*K143,2)</f>
        <v>0</v>
      </c>
      <c r="O143" s="244"/>
      <c r="P143" s="244"/>
      <c r="Q143" s="244"/>
      <c r="R143" s="36"/>
      <c r="T143" s="166" t="s">
        <v>22</v>
      </c>
      <c r="U143" s="43" t="s">
        <v>45</v>
      </c>
      <c r="V143" s="35"/>
      <c r="W143" s="167">
        <f t="shared" ref="W143:W152" si="6">V143*K143</f>
        <v>0</v>
      </c>
      <c r="X143" s="167">
        <v>3.0000000000000001E-3</v>
      </c>
      <c r="Y143" s="167">
        <f t="shared" ref="Y143:Y152" si="7">X143*K143</f>
        <v>0.27</v>
      </c>
      <c r="Z143" s="167">
        <v>0</v>
      </c>
      <c r="AA143" s="168">
        <f t="shared" ref="AA143:AA152" si="8">Z143*K143</f>
        <v>0</v>
      </c>
      <c r="AR143" s="18" t="s">
        <v>157</v>
      </c>
      <c r="AT143" s="18" t="s">
        <v>153</v>
      </c>
      <c r="AU143" s="18" t="s">
        <v>102</v>
      </c>
      <c r="AY143" s="18" t="s">
        <v>152</v>
      </c>
      <c r="BE143" s="105">
        <f t="shared" ref="BE143:BE152" si="9">IF(U143="základní",N143,0)</f>
        <v>0</v>
      </c>
      <c r="BF143" s="105">
        <f t="shared" ref="BF143:BF152" si="10">IF(U143="snížená",N143,0)</f>
        <v>0</v>
      </c>
      <c r="BG143" s="105">
        <f t="shared" ref="BG143:BG152" si="11">IF(U143="zákl. přenesená",N143,0)</f>
        <v>0</v>
      </c>
      <c r="BH143" s="105">
        <f t="shared" ref="BH143:BH152" si="12">IF(U143="sníž. přenesená",N143,0)</f>
        <v>0</v>
      </c>
      <c r="BI143" s="105">
        <f t="shared" ref="BI143:BI152" si="13">IF(U143="nulová",N143,0)</f>
        <v>0</v>
      </c>
      <c r="BJ143" s="18" t="s">
        <v>86</v>
      </c>
      <c r="BK143" s="105">
        <f t="shared" ref="BK143:BK152" si="14">ROUND(L143*K143,2)</f>
        <v>0</v>
      </c>
      <c r="BL143" s="18" t="s">
        <v>157</v>
      </c>
      <c r="BM143" s="18" t="s">
        <v>165</v>
      </c>
    </row>
    <row r="144" spans="2:65" s="1" customFormat="1" ht="25.5" customHeight="1" x14ac:dyDescent="0.3">
      <c r="B144" s="34"/>
      <c r="C144" s="162" t="s">
        <v>157</v>
      </c>
      <c r="D144" s="162" t="s">
        <v>153</v>
      </c>
      <c r="E144" s="163" t="s">
        <v>166</v>
      </c>
      <c r="F144" s="241" t="s">
        <v>167</v>
      </c>
      <c r="G144" s="241"/>
      <c r="H144" s="241"/>
      <c r="I144" s="241"/>
      <c r="J144" s="164" t="s">
        <v>156</v>
      </c>
      <c r="K144" s="165">
        <v>1.2</v>
      </c>
      <c r="L144" s="242">
        <v>0</v>
      </c>
      <c r="M144" s="243"/>
      <c r="N144" s="244">
        <f t="shared" si="5"/>
        <v>0</v>
      </c>
      <c r="O144" s="244"/>
      <c r="P144" s="244"/>
      <c r="Q144" s="244"/>
      <c r="R144" s="36"/>
      <c r="T144" s="166" t="s">
        <v>22</v>
      </c>
      <c r="U144" s="43" t="s">
        <v>45</v>
      </c>
      <c r="V144" s="35"/>
      <c r="W144" s="167">
        <f t="shared" si="6"/>
        <v>0</v>
      </c>
      <c r="X144" s="167">
        <v>4.1529999999999997E-2</v>
      </c>
      <c r="Y144" s="167">
        <f t="shared" si="7"/>
        <v>4.9835999999999998E-2</v>
      </c>
      <c r="Z144" s="167">
        <v>0</v>
      </c>
      <c r="AA144" s="168">
        <f t="shared" si="8"/>
        <v>0</v>
      </c>
      <c r="AR144" s="18" t="s">
        <v>157</v>
      </c>
      <c r="AT144" s="18" t="s">
        <v>153</v>
      </c>
      <c r="AU144" s="18" t="s">
        <v>102</v>
      </c>
      <c r="AY144" s="18" t="s">
        <v>152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86</v>
      </c>
      <c r="BK144" s="105">
        <f t="shared" si="14"/>
        <v>0</v>
      </c>
      <c r="BL144" s="18" t="s">
        <v>157</v>
      </c>
      <c r="BM144" s="18" t="s">
        <v>168</v>
      </c>
    </row>
    <row r="145" spans="2:65" s="1" customFormat="1" ht="25.5" customHeight="1" x14ac:dyDescent="0.3">
      <c r="B145" s="34"/>
      <c r="C145" s="162" t="s">
        <v>169</v>
      </c>
      <c r="D145" s="162" t="s">
        <v>153</v>
      </c>
      <c r="E145" s="163" t="s">
        <v>170</v>
      </c>
      <c r="F145" s="241" t="s">
        <v>171</v>
      </c>
      <c r="G145" s="241"/>
      <c r="H145" s="241"/>
      <c r="I145" s="241"/>
      <c r="J145" s="164" t="s">
        <v>156</v>
      </c>
      <c r="K145" s="165">
        <v>16.12</v>
      </c>
      <c r="L145" s="242">
        <v>0</v>
      </c>
      <c r="M145" s="243"/>
      <c r="N145" s="244">
        <f t="shared" si="5"/>
        <v>0</v>
      </c>
      <c r="O145" s="244"/>
      <c r="P145" s="244"/>
      <c r="Q145" s="244"/>
      <c r="R145" s="36"/>
      <c r="T145" s="166" t="s">
        <v>22</v>
      </c>
      <c r="U145" s="43" t="s">
        <v>45</v>
      </c>
      <c r="V145" s="35"/>
      <c r="W145" s="167">
        <f t="shared" si="6"/>
        <v>0</v>
      </c>
      <c r="X145" s="167">
        <v>4.2500000000000003E-2</v>
      </c>
      <c r="Y145" s="167">
        <f t="shared" si="7"/>
        <v>0.68510000000000004</v>
      </c>
      <c r="Z145" s="167">
        <v>0</v>
      </c>
      <c r="AA145" s="168">
        <f t="shared" si="8"/>
        <v>0</v>
      </c>
      <c r="AR145" s="18" t="s">
        <v>157</v>
      </c>
      <c r="AT145" s="18" t="s">
        <v>153</v>
      </c>
      <c r="AU145" s="18" t="s">
        <v>102</v>
      </c>
      <c r="AY145" s="18" t="s">
        <v>152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86</v>
      </c>
      <c r="BK145" s="105">
        <f t="shared" si="14"/>
        <v>0</v>
      </c>
      <c r="BL145" s="18" t="s">
        <v>157</v>
      </c>
      <c r="BM145" s="18" t="s">
        <v>172</v>
      </c>
    </row>
    <row r="146" spans="2:65" s="1" customFormat="1" ht="25.5" customHeight="1" x14ac:dyDescent="0.3">
      <c r="B146" s="34"/>
      <c r="C146" s="162" t="s">
        <v>173</v>
      </c>
      <c r="D146" s="162" t="s">
        <v>153</v>
      </c>
      <c r="E146" s="163" t="s">
        <v>174</v>
      </c>
      <c r="F146" s="241" t="s">
        <v>175</v>
      </c>
      <c r="G146" s="241"/>
      <c r="H146" s="241"/>
      <c r="I146" s="241"/>
      <c r="J146" s="164" t="s">
        <v>176</v>
      </c>
      <c r="K146" s="165">
        <v>63.8</v>
      </c>
      <c r="L146" s="242">
        <v>0</v>
      </c>
      <c r="M146" s="243"/>
      <c r="N146" s="244">
        <f t="shared" si="5"/>
        <v>0</v>
      </c>
      <c r="O146" s="244"/>
      <c r="P146" s="244"/>
      <c r="Q146" s="244"/>
      <c r="R146" s="36"/>
      <c r="T146" s="166" t="s">
        <v>22</v>
      </c>
      <c r="U146" s="43" t="s">
        <v>45</v>
      </c>
      <c r="V146" s="35"/>
      <c r="W146" s="167">
        <f t="shared" si="6"/>
        <v>0</v>
      </c>
      <c r="X146" s="167">
        <v>1.5E-3</v>
      </c>
      <c r="Y146" s="167">
        <f t="shared" si="7"/>
        <v>9.5699999999999993E-2</v>
      </c>
      <c r="Z146" s="167">
        <v>0</v>
      </c>
      <c r="AA146" s="168">
        <f t="shared" si="8"/>
        <v>0</v>
      </c>
      <c r="AR146" s="18" t="s">
        <v>157</v>
      </c>
      <c r="AT146" s="18" t="s">
        <v>153</v>
      </c>
      <c r="AU146" s="18" t="s">
        <v>102</v>
      </c>
      <c r="AY146" s="18" t="s">
        <v>152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86</v>
      </c>
      <c r="BK146" s="105">
        <f t="shared" si="14"/>
        <v>0</v>
      </c>
      <c r="BL146" s="18" t="s">
        <v>157</v>
      </c>
      <c r="BM146" s="18" t="s">
        <v>177</v>
      </c>
    </row>
    <row r="147" spans="2:65" s="1" customFormat="1" ht="16.5" customHeight="1" x14ac:dyDescent="0.3">
      <c r="B147" s="34"/>
      <c r="C147" s="162" t="s">
        <v>178</v>
      </c>
      <c r="D147" s="162" t="s">
        <v>153</v>
      </c>
      <c r="E147" s="163" t="s">
        <v>179</v>
      </c>
      <c r="F147" s="241" t="s">
        <v>180</v>
      </c>
      <c r="G147" s="241"/>
      <c r="H147" s="241"/>
      <c r="I147" s="241"/>
      <c r="J147" s="164" t="s">
        <v>181</v>
      </c>
      <c r="K147" s="165">
        <v>0.125</v>
      </c>
      <c r="L147" s="242">
        <v>0</v>
      </c>
      <c r="M147" s="243"/>
      <c r="N147" s="244">
        <f t="shared" si="5"/>
        <v>0</v>
      </c>
      <c r="O147" s="244"/>
      <c r="P147" s="244"/>
      <c r="Q147" s="244"/>
      <c r="R147" s="36"/>
      <c r="T147" s="166" t="s">
        <v>22</v>
      </c>
      <c r="U147" s="43" t="s">
        <v>45</v>
      </c>
      <c r="V147" s="35"/>
      <c r="W147" s="167">
        <f t="shared" si="6"/>
        <v>0</v>
      </c>
      <c r="X147" s="167">
        <v>1.06277</v>
      </c>
      <c r="Y147" s="167">
        <f t="shared" si="7"/>
        <v>0.13284625</v>
      </c>
      <c r="Z147" s="167">
        <v>0</v>
      </c>
      <c r="AA147" s="168">
        <f t="shared" si="8"/>
        <v>0</v>
      </c>
      <c r="AR147" s="18" t="s">
        <v>157</v>
      </c>
      <c r="AT147" s="18" t="s">
        <v>153</v>
      </c>
      <c r="AU147" s="18" t="s">
        <v>102</v>
      </c>
      <c r="AY147" s="18" t="s">
        <v>152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86</v>
      </c>
      <c r="BK147" s="105">
        <f t="shared" si="14"/>
        <v>0</v>
      </c>
      <c r="BL147" s="18" t="s">
        <v>157</v>
      </c>
      <c r="BM147" s="18" t="s">
        <v>182</v>
      </c>
    </row>
    <row r="148" spans="2:65" s="1" customFormat="1" ht="25.5" customHeight="1" x14ac:dyDescent="0.3">
      <c r="B148" s="34"/>
      <c r="C148" s="162" t="s">
        <v>183</v>
      </c>
      <c r="D148" s="162" t="s">
        <v>153</v>
      </c>
      <c r="E148" s="163" t="s">
        <v>184</v>
      </c>
      <c r="F148" s="241" t="s">
        <v>185</v>
      </c>
      <c r="G148" s="241"/>
      <c r="H148" s="241"/>
      <c r="I148" s="241"/>
      <c r="J148" s="164" t="s">
        <v>156</v>
      </c>
      <c r="K148" s="165">
        <v>63</v>
      </c>
      <c r="L148" s="242">
        <v>0</v>
      </c>
      <c r="M148" s="243"/>
      <c r="N148" s="244">
        <f t="shared" si="5"/>
        <v>0</v>
      </c>
      <c r="O148" s="244"/>
      <c r="P148" s="244"/>
      <c r="Q148" s="244"/>
      <c r="R148" s="36"/>
      <c r="T148" s="166" t="s">
        <v>22</v>
      </c>
      <c r="U148" s="43" t="s">
        <v>45</v>
      </c>
      <c r="V148" s="35"/>
      <c r="W148" s="167">
        <f t="shared" si="6"/>
        <v>0</v>
      </c>
      <c r="X148" s="167">
        <v>0.11550000000000001</v>
      </c>
      <c r="Y148" s="167">
        <f t="shared" si="7"/>
        <v>7.2765000000000004</v>
      </c>
      <c r="Z148" s="167">
        <v>0</v>
      </c>
      <c r="AA148" s="168">
        <f t="shared" si="8"/>
        <v>0</v>
      </c>
      <c r="AR148" s="18" t="s">
        <v>157</v>
      </c>
      <c r="AT148" s="18" t="s">
        <v>153</v>
      </c>
      <c r="AU148" s="18" t="s">
        <v>102</v>
      </c>
      <c r="AY148" s="18" t="s">
        <v>152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86</v>
      </c>
      <c r="BK148" s="105">
        <f t="shared" si="14"/>
        <v>0</v>
      </c>
      <c r="BL148" s="18" t="s">
        <v>157</v>
      </c>
      <c r="BM148" s="18" t="s">
        <v>186</v>
      </c>
    </row>
    <row r="149" spans="2:65" s="1" customFormat="1" ht="25.5" customHeight="1" x14ac:dyDescent="0.3">
      <c r="B149" s="34"/>
      <c r="C149" s="162" t="s">
        <v>187</v>
      </c>
      <c r="D149" s="162" t="s">
        <v>153</v>
      </c>
      <c r="E149" s="163" t="s">
        <v>188</v>
      </c>
      <c r="F149" s="241" t="s">
        <v>189</v>
      </c>
      <c r="G149" s="241"/>
      <c r="H149" s="241"/>
      <c r="I149" s="241"/>
      <c r="J149" s="164" t="s">
        <v>176</v>
      </c>
      <c r="K149" s="165">
        <v>17.5</v>
      </c>
      <c r="L149" s="242">
        <v>0</v>
      </c>
      <c r="M149" s="243"/>
      <c r="N149" s="244">
        <f t="shared" si="5"/>
        <v>0</v>
      </c>
      <c r="O149" s="244"/>
      <c r="P149" s="244"/>
      <c r="Q149" s="244"/>
      <c r="R149" s="36"/>
      <c r="T149" s="166" t="s">
        <v>22</v>
      </c>
      <c r="U149" s="43" t="s">
        <v>45</v>
      </c>
      <c r="V149" s="35"/>
      <c r="W149" s="167">
        <f t="shared" si="6"/>
        <v>0</v>
      </c>
      <c r="X149" s="167">
        <v>8.0000000000000007E-5</v>
      </c>
      <c r="Y149" s="167">
        <f t="shared" si="7"/>
        <v>1.4000000000000002E-3</v>
      </c>
      <c r="Z149" s="167">
        <v>0</v>
      </c>
      <c r="AA149" s="168">
        <f t="shared" si="8"/>
        <v>0</v>
      </c>
      <c r="AR149" s="18" t="s">
        <v>157</v>
      </c>
      <c r="AT149" s="18" t="s">
        <v>153</v>
      </c>
      <c r="AU149" s="18" t="s">
        <v>102</v>
      </c>
      <c r="AY149" s="18" t="s">
        <v>152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86</v>
      </c>
      <c r="BK149" s="105">
        <f t="shared" si="14"/>
        <v>0</v>
      </c>
      <c r="BL149" s="18" t="s">
        <v>157</v>
      </c>
      <c r="BM149" s="18" t="s">
        <v>190</v>
      </c>
    </row>
    <row r="150" spans="2:65" s="1" customFormat="1" ht="25.5" customHeight="1" x14ac:dyDescent="0.3">
      <c r="B150" s="34"/>
      <c r="C150" s="162" t="s">
        <v>191</v>
      </c>
      <c r="D150" s="162" t="s">
        <v>153</v>
      </c>
      <c r="E150" s="163" t="s">
        <v>192</v>
      </c>
      <c r="F150" s="241" t="s">
        <v>193</v>
      </c>
      <c r="G150" s="241"/>
      <c r="H150" s="241"/>
      <c r="I150" s="241"/>
      <c r="J150" s="164" t="s">
        <v>176</v>
      </c>
      <c r="K150" s="165">
        <v>17.5</v>
      </c>
      <c r="L150" s="242">
        <v>0</v>
      </c>
      <c r="M150" s="243"/>
      <c r="N150" s="244">
        <f t="shared" si="5"/>
        <v>0</v>
      </c>
      <c r="O150" s="244"/>
      <c r="P150" s="244"/>
      <c r="Q150" s="244"/>
      <c r="R150" s="36"/>
      <c r="T150" s="166" t="s">
        <v>22</v>
      </c>
      <c r="U150" s="43" t="s">
        <v>45</v>
      </c>
      <c r="V150" s="35"/>
      <c r="W150" s="167">
        <f t="shared" si="6"/>
        <v>0</v>
      </c>
      <c r="X150" s="167">
        <v>1.0000000000000001E-5</v>
      </c>
      <c r="Y150" s="167">
        <f t="shared" si="7"/>
        <v>1.7500000000000003E-4</v>
      </c>
      <c r="Z150" s="167">
        <v>0</v>
      </c>
      <c r="AA150" s="168">
        <f t="shared" si="8"/>
        <v>0</v>
      </c>
      <c r="AR150" s="18" t="s">
        <v>157</v>
      </c>
      <c r="AT150" s="18" t="s">
        <v>153</v>
      </c>
      <c r="AU150" s="18" t="s">
        <v>102</v>
      </c>
      <c r="AY150" s="18" t="s">
        <v>152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86</v>
      </c>
      <c r="BK150" s="105">
        <f t="shared" si="14"/>
        <v>0</v>
      </c>
      <c r="BL150" s="18" t="s">
        <v>157</v>
      </c>
      <c r="BM150" s="18" t="s">
        <v>194</v>
      </c>
    </row>
    <row r="151" spans="2:65" s="1" customFormat="1" ht="25.5" customHeight="1" x14ac:dyDescent="0.3">
      <c r="B151" s="34"/>
      <c r="C151" s="162" t="s">
        <v>195</v>
      </c>
      <c r="D151" s="162" t="s">
        <v>153</v>
      </c>
      <c r="E151" s="163" t="s">
        <v>196</v>
      </c>
      <c r="F151" s="241" t="s">
        <v>197</v>
      </c>
      <c r="G151" s="241"/>
      <c r="H151" s="241"/>
      <c r="I151" s="241"/>
      <c r="J151" s="164" t="s">
        <v>198</v>
      </c>
      <c r="K151" s="165">
        <v>1</v>
      </c>
      <c r="L151" s="242">
        <v>0</v>
      </c>
      <c r="M151" s="243"/>
      <c r="N151" s="244">
        <f t="shared" si="5"/>
        <v>0</v>
      </c>
      <c r="O151" s="244"/>
      <c r="P151" s="244"/>
      <c r="Q151" s="244"/>
      <c r="R151" s="36"/>
      <c r="T151" s="166" t="s">
        <v>22</v>
      </c>
      <c r="U151" s="43" t="s">
        <v>45</v>
      </c>
      <c r="V151" s="35"/>
      <c r="W151" s="167">
        <f t="shared" si="6"/>
        <v>0</v>
      </c>
      <c r="X151" s="167">
        <v>4.8000000000000001E-4</v>
      </c>
      <c r="Y151" s="167">
        <f t="shared" si="7"/>
        <v>4.8000000000000001E-4</v>
      </c>
      <c r="Z151" s="167">
        <v>0</v>
      </c>
      <c r="AA151" s="168">
        <f t="shared" si="8"/>
        <v>0</v>
      </c>
      <c r="AR151" s="18" t="s">
        <v>157</v>
      </c>
      <c r="AT151" s="18" t="s">
        <v>153</v>
      </c>
      <c r="AU151" s="18" t="s">
        <v>102</v>
      </c>
      <c r="AY151" s="18" t="s">
        <v>152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86</v>
      </c>
      <c r="BK151" s="105">
        <f t="shared" si="14"/>
        <v>0</v>
      </c>
      <c r="BL151" s="18" t="s">
        <v>157</v>
      </c>
      <c r="BM151" s="18" t="s">
        <v>199</v>
      </c>
    </row>
    <row r="152" spans="2:65" s="1" customFormat="1" ht="25.5" customHeight="1" x14ac:dyDescent="0.3">
      <c r="B152" s="34"/>
      <c r="C152" s="169" t="s">
        <v>200</v>
      </c>
      <c r="D152" s="169" t="s">
        <v>201</v>
      </c>
      <c r="E152" s="170" t="s">
        <v>202</v>
      </c>
      <c r="F152" s="245" t="s">
        <v>203</v>
      </c>
      <c r="G152" s="245"/>
      <c r="H152" s="245"/>
      <c r="I152" s="245"/>
      <c r="J152" s="171" t="s">
        <v>198</v>
      </c>
      <c r="K152" s="172">
        <v>1</v>
      </c>
      <c r="L152" s="246">
        <v>0</v>
      </c>
      <c r="M152" s="247"/>
      <c r="N152" s="248">
        <f t="shared" si="5"/>
        <v>0</v>
      </c>
      <c r="O152" s="244"/>
      <c r="P152" s="244"/>
      <c r="Q152" s="244"/>
      <c r="R152" s="36"/>
      <c r="T152" s="166" t="s">
        <v>22</v>
      </c>
      <c r="U152" s="43" t="s">
        <v>45</v>
      </c>
      <c r="V152" s="35"/>
      <c r="W152" s="167">
        <f t="shared" si="6"/>
        <v>0</v>
      </c>
      <c r="X152" s="167">
        <v>1.0290000000000001E-2</v>
      </c>
      <c r="Y152" s="167">
        <f t="shared" si="7"/>
        <v>1.0290000000000001E-2</v>
      </c>
      <c r="Z152" s="167">
        <v>0</v>
      </c>
      <c r="AA152" s="168">
        <f t="shared" si="8"/>
        <v>0</v>
      </c>
      <c r="AR152" s="18" t="s">
        <v>183</v>
      </c>
      <c r="AT152" s="18" t="s">
        <v>201</v>
      </c>
      <c r="AU152" s="18" t="s">
        <v>102</v>
      </c>
      <c r="AY152" s="18" t="s">
        <v>152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86</v>
      </c>
      <c r="BK152" s="105">
        <f t="shared" si="14"/>
        <v>0</v>
      </c>
      <c r="BL152" s="18" t="s">
        <v>157</v>
      </c>
      <c r="BM152" s="18" t="s">
        <v>204</v>
      </c>
    </row>
    <row r="153" spans="2:65" s="9" customFormat="1" ht="29.85" customHeight="1" x14ac:dyDescent="0.3">
      <c r="B153" s="151"/>
      <c r="C153" s="152"/>
      <c r="D153" s="161" t="s">
        <v>115</v>
      </c>
      <c r="E153" s="161"/>
      <c r="F153" s="161"/>
      <c r="G153" s="161"/>
      <c r="H153" s="161"/>
      <c r="I153" s="161"/>
      <c r="J153" s="161"/>
      <c r="K153" s="161"/>
      <c r="L153" s="161"/>
      <c r="M153" s="161"/>
      <c r="N153" s="249">
        <f>BK153</f>
        <v>0</v>
      </c>
      <c r="O153" s="250"/>
      <c r="P153" s="250"/>
      <c r="Q153" s="250"/>
      <c r="R153" s="154"/>
      <c r="T153" s="155"/>
      <c r="U153" s="152"/>
      <c r="V153" s="152"/>
      <c r="W153" s="156">
        <f>SUM(W154:W162)</f>
        <v>0</v>
      </c>
      <c r="X153" s="152"/>
      <c r="Y153" s="156">
        <f>SUM(Y154:Y162)</f>
        <v>0</v>
      </c>
      <c r="Z153" s="152"/>
      <c r="AA153" s="157">
        <f>SUM(AA154:AA162)</f>
        <v>9.5680999999999994</v>
      </c>
      <c r="AR153" s="158" t="s">
        <v>86</v>
      </c>
      <c r="AT153" s="159" t="s">
        <v>79</v>
      </c>
      <c r="AU153" s="159" t="s">
        <v>86</v>
      </c>
      <c r="AY153" s="158" t="s">
        <v>152</v>
      </c>
      <c r="BK153" s="160">
        <f>SUM(BK154:BK162)</f>
        <v>0</v>
      </c>
    </row>
    <row r="154" spans="2:65" s="1" customFormat="1" ht="25.5" customHeight="1" x14ac:dyDescent="0.3">
      <c r="B154" s="34"/>
      <c r="C154" s="162" t="s">
        <v>205</v>
      </c>
      <c r="D154" s="162" t="s">
        <v>153</v>
      </c>
      <c r="E154" s="163" t="s">
        <v>206</v>
      </c>
      <c r="F154" s="241" t="s">
        <v>207</v>
      </c>
      <c r="G154" s="241"/>
      <c r="H154" s="241"/>
      <c r="I154" s="241"/>
      <c r="J154" s="164" t="s">
        <v>208</v>
      </c>
      <c r="K154" s="165">
        <v>2</v>
      </c>
      <c r="L154" s="242">
        <v>0</v>
      </c>
      <c r="M154" s="243"/>
      <c r="N154" s="244">
        <f t="shared" ref="N154:N162" si="15">ROUND(L154*K154,2)</f>
        <v>0</v>
      </c>
      <c r="O154" s="244"/>
      <c r="P154" s="244"/>
      <c r="Q154" s="244"/>
      <c r="R154" s="36"/>
      <c r="T154" s="166" t="s">
        <v>22</v>
      </c>
      <c r="U154" s="43" t="s">
        <v>45</v>
      </c>
      <c r="V154" s="35"/>
      <c r="W154" s="167">
        <f t="shared" ref="W154:W162" si="16">V154*K154</f>
        <v>0</v>
      </c>
      <c r="X154" s="167">
        <v>0</v>
      </c>
      <c r="Y154" s="167">
        <f t="shared" ref="Y154:Y162" si="17">X154*K154</f>
        <v>0</v>
      </c>
      <c r="Z154" s="167">
        <v>0</v>
      </c>
      <c r="AA154" s="168">
        <f t="shared" ref="AA154:AA162" si="18">Z154*K154</f>
        <v>0</v>
      </c>
      <c r="AR154" s="18" t="s">
        <v>157</v>
      </c>
      <c r="AT154" s="18" t="s">
        <v>153</v>
      </c>
      <c r="AU154" s="18" t="s">
        <v>102</v>
      </c>
      <c r="AY154" s="18" t="s">
        <v>152</v>
      </c>
      <c r="BE154" s="105">
        <f t="shared" ref="BE154:BE162" si="19">IF(U154="základní",N154,0)</f>
        <v>0</v>
      </c>
      <c r="BF154" s="105">
        <f t="shared" ref="BF154:BF162" si="20">IF(U154="snížená",N154,0)</f>
        <v>0</v>
      </c>
      <c r="BG154" s="105">
        <f t="shared" ref="BG154:BG162" si="21">IF(U154="zákl. přenesená",N154,0)</f>
        <v>0</v>
      </c>
      <c r="BH154" s="105">
        <f t="shared" ref="BH154:BH162" si="22">IF(U154="sníž. přenesená",N154,0)</f>
        <v>0</v>
      </c>
      <c r="BI154" s="105">
        <f t="shared" ref="BI154:BI162" si="23">IF(U154="nulová",N154,0)</f>
        <v>0</v>
      </c>
      <c r="BJ154" s="18" t="s">
        <v>86</v>
      </c>
      <c r="BK154" s="105">
        <f t="shared" ref="BK154:BK162" si="24">ROUND(L154*K154,2)</f>
        <v>0</v>
      </c>
      <c r="BL154" s="18" t="s">
        <v>157</v>
      </c>
      <c r="BM154" s="18" t="s">
        <v>209</v>
      </c>
    </row>
    <row r="155" spans="2:65" s="1" customFormat="1" ht="25.5" customHeight="1" x14ac:dyDescent="0.3">
      <c r="B155" s="34"/>
      <c r="C155" s="162" t="s">
        <v>210</v>
      </c>
      <c r="D155" s="162" t="s">
        <v>153</v>
      </c>
      <c r="E155" s="163" t="s">
        <v>211</v>
      </c>
      <c r="F155" s="241" t="s">
        <v>212</v>
      </c>
      <c r="G155" s="241"/>
      <c r="H155" s="241"/>
      <c r="I155" s="241"/>
      <c r="J155" s="164" t="s">
        <v>156</v>
      </c>
      <c r="K155" s="165">
        <v>14</v>
      </c>
      <c r="L155" s="242">
        <v>0</v>
      </c>
      <c r="M155" s="243"/>
      <c r="N155" s="244">
        <f t="shared" si="15"/>
        <v>0</v>
      </c>
      <c r="O155" s="244"/>
      <c r="P155" s="244"/>
      <c r="Q155" s="244"/>
      <c r="R155" s="36"/>
      <c r="T155" s="166" t="s">
        <v>22</v>
      </c>
      <c r="U155" s="43" t="s">
        <v>45</v>
      </c>
      <c r="V155" s="35"/>
      <c r="W155" s="167">
        <f t="shared" si="16"/>
        <v>0</v>
      </c>
      <c r="X155" s="167">
        <v>0</v>
      </c>
      <c r="Y155" s="167">
        <f t="shared" si="17"/>
        <v>0</v>
      </c>
      <c r="Z155" s="167">
        <v>0.11700000000000001</v>
      </c>
      <c r="AA155" s="168">
        <f t="shared" si="18"/>
        <v>1.6380000000000001</v>
      </c>
      <c r="AR155" s="18" t="s">
        <v>157</v>
      </c>
      <c r="AT155" s="18" t="s">
        <v>153</v>
      </c>
      <c r="AU155" s="18" t="s">
        <v>102</v>
      </c>
      <c r="AY155" s="18" t="s">
        <v>152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86</v>
      </c>
      <c r="BK155" s="105">
        <f t="shared" si="24"/>
        <v>0</v>
      </c>
      <c r="BL155" s="18" t="s">
        <v>157</v>
      </c>
      <c r="BM155" s="18" t="s">
        <v>213</v>
      </c>
    </row>
    <row r="156" spans="2:65" s="1" customFormat="1" ht="38.25" customHeight="1" x14ac:dyDescent="0.3">
      <c r="B156" s="34"/>
      <c r="C156" s="162" t="s">
        <v>11</v>
      </c>
      <c r="D156" s="162" t="s">
        <v>153</v>
      </c>
      <c r="E156" s="163" t="s">
        <v>214</v>
      </c>
      <c r="F156" s="241" t="s">
        <v>215</v>
      </c>
      <c r="G156" s="241"/>
      <c r="H156" s="241"/>
      <c r="I156" s="241"/>
      <c r="J156" s="164" t="s">
        <v>156</v>
      </c>
      <c r="K156" s="165">
        <v>63</v>
      </c>
      <c r="L156" s="242">
        <v>0</v>
      </c>
      <c r="M156" s="243"/>
      <c r="N156" s="244">
        <f t="shared" si="15"/>
        <v>0</v>
      </c>
      <c r="O156" s="244"/>
      <c r="P156" s="244"/>
      <c r="Q156" s="244"/>
      <c r="R156" s="36"/>
      <c r="T156" s="166" t="s">
        <v>22</v>
      </c>
      <c r="U156" s="43" t="s">
        <v>45</v>
      </c>
      <c r="V156" s="35"/>
      <c r="W156" s="167">
        <f t="shared" si="16"/>
        <v>0</v>
      </c>
      <c r="X156" s="167">
        <v>0</v>
      </c>
      <c r="Y156" s="167">
        <f t="shared" si="17"/>
        <v>0</v>
      </c>
      <c r="Z156" s="167">
        <v>0.09</v>
      </c>
      <c r="AA156" s="168">
        <f t="shared" si="18"/>
        <v>5.67</v>
      </c>
      <c r="AR156" s="18" t="s">
        <v>157</v>
      </c>
      <c r="AT156" s="18" t="s">
        <v>153</v>
      </c>
      <c r="AU156" s="18" t="s">
        <v>102</v>
      </c>
      <c r="AY156" s="18" t="s">
        <v>152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86</v>
      </c>
      <c r="BK156" s="105">
        <f t="shared" si="24"/>
        <v>0</v>
      </c>
      <c r="BL156" s="18" t="s">
        <v>157</v>
      </c>
      <c r="BM156" s="18" t="s">
        <v>216</v>
      </c>
    </row>
    <row r="157" spans="2:65" s="1" customFormat="1" ht="25.5" customHeight="1" x14ac:dyDescent="0.3">
      <c r="B157" s="34"/>
      <c r="C157" s="162" t="s">
        <v>217</v>
      </c>
      <c r="D157" s="162" t="s">
        <v>153</v>
      </c>
      <c r="E157" s="163" t="s">
        <v>218</v>
      </c>
      <c r="F157" s="241" t="s">
        <v>219</v>
      </c>
      <c r="G157" s="241"/>
      <c r="H157" s="241"/>
      <c r="I157" s="241"/>
      <c r="J157" s="164" t="s">
        <v>156</v>
      </c>
      <c r="K157" s="165">
        <v>18.48</v>
      </c>
      <c r="L157" s="242">
        <v>0</v>
      </c>
      <c r="M157" s="243"/>
      <c r="N157" s="244">
        <f t="shared" si="15"/>
        <v>0</v>
      </c>
      <c r="O157" s="244"/>
      <c r="P157" s="244"/>
      <c r="Q157" s="244"/>
      <c r="R157" s="36"/>
      <c r="T157" s="166" t="s">
        <v>22</v>
      </c>
      <c r="U157" s="43" t="s">
        <v>45</v>
      </c>
      <c r="V157" s="35"/>
      <c r="W157" s="167">
        <f t="shared" si="16"/>
        <v>0</v>
      </c>
      <c r="X157" s="167">
        <v>0</v>
      </c>
      <c r="Y157" s="167">
        <f t="shared" si="17"/>
        <v>0</v>
      </c>
      <c r="Z157" s="167">
        <v>2.3E-2</v>
      </c>
      <c r="AA157" s="168">
        <f t="shared" si="18"/>
        <v>0.42504000000000003</v>
      </c>
      <c r="AR157" s="18" t="s">
        <v>157</v>
      </c>
      <c r="AT157" s="18" t="s">
        <v>153</v>
      </c>
      <c r="AU157" s="18" t="s">
        <v>102</v>
      </c>
      <c r="AY157" s="18" t="s">
        <v>152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86</v>
      </c>
      <c r="BK157" s="105">
        <f t="shared" si="24"/>
        <v>0</v>
      </c>
      <c r="BL157" s="18" t="s">
        <v>157</v>
      </c>
      <c r="BM157" s="18" t="s">
        <v>220</v>
      </c>
    </row>
    <row r="158" spans="2:65" s="1" customFormat="1" ht="25.5" customHeight="1" x14ac:dyDescent="0.3">
      <c r="B158" s="34"/>
      <c r="C158" s="162" t="s">
        <v>221</v>
      </c>
      <c r="D158" s="162" t="s">
        <v>153</v>
      </c>
      <c r="E158" s="163" t="s">
        <v>222</v>
      </c>
      <c r="F158" s="241" t="s">
        <v>223</v>
      </c>
      <c r="G158" s="241"/>
      <c r="H158" s="241"/>
      <c r="I158" s="241"/>
      <c r="J158" s="164" t="s">
        <v>156</v>
      </c>
      <c r="K158" s="165">
        <v>1.98</v>
      </c>
      <c r="L158" s="242">
        <v>0</v>
      </c>
      <c r="M158" s="243"/>
      <c r="N158" s="244">
        <f t="shared" si="15"/>
        <v>0</v>
      </c>
      <c r="O158" s="244"/>
      <c r="P158" s="244"/>
      <c r="Q158" s="244"/>
      <c r="R158" s="36"/>
      <c r="T158" s="166" t="s">
        <v>22</v>
      </c>
      <c r="U158" s="43" t="s">
        <v>45</v>
      </c>
      <c r="V158" s="35"/>
      <c r="W158" s="167">
        <f t="shared" si="16"/>
        <v>0</v>
      </c>
      <c r="X158" s="167">
        <v>0</v>
      </c>
      <c r="Y158" s="167">
        <f t="shared" si="17"/>
        <v>0</v>
      </c>
      <c r="Z158" s="167">
        <v>4.8000000000000001E-2</v>
      </c>
      <c r="AA158" s="168">
        <f t="shared" si="18"/>
        <v>9.5039999999999999E-2</v>
      </c>
      <c r="AR158" s="18" t="s">
        <v>157</v>
      </c>
      <c r="AT158" s="18" t="s">
        <v>153</v>
      </c>
      <c r="AU158" s="18" t="s">
        <v>102</v>
      </c>
      <c r="AY158" s="18" t="s">
        <v>152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8" t="s">
        <v>86</v>
      </c>
      <c r="BK158" s="105">
        <f t="shared" si="24"/>
        <v>0</v>
      </c>
      <c r="BL158" s="18" t="s">
        <v>157</v>
      </c>
      <c r="BM158" s="18" t="s">
        <v>224</v>
      </c>
    </row>
    <row r="159" spans="2:65" s="1" customFormat="1" ht="25.5" customHeight="1" x14ac:dyDescent="0.3">
      <c r="B159" s="34"/>
      <c r="C159" s="162" t="s">
        <v>225</v>
      </c>
      <c r="D159" s="162" t="s">
        <v>153</v>
      </c>
      <c r="E159" s="163" t="s">
        <v>226</v>
      </c>
      <c r="F159" s="241" t="s">
        <v>227</v>
      </c>
      <c r="G159" s="241"/>
      <c r="H159" s="241"/>
      <c r="I159" s="241"/>
      <c r="J159" s="164" t="s">
        <v>156</v>
      </c>
      <c r="K159" s="165">
        <v>7.38</v>
      </c>
      <c r="L159" s="242">
        <v>0</v>
      </c>
      <c r="M159" s="243"/>
      <c r="N159" s="244">
        <f t="shared" si="15"/>
        <v>0</v>
      </c>
      <c r="O159" s="244"/>
      <c r="P159" s="244"/>
      <c r="Q159" s="244"/>
      <c r="R159" s="36"/>
      <c r="T159" s="166" t="s">
        <v>22</v>
      </c>
      <c r="U159" s="43" t="s">
        <v>45</v>
      </c>
      <c r="V159" s="35"/>
      <c r="W159" s="167">
        <f t="shared" si="16"/>
        <v>0</v>
      </c>
      <c r="X159" s="167">
        <v>0</v>
      </c>
      <c r="Y159" s="167">
        <f t="shared" si="17"/>
        <v>0</v>
      </c>
      <c r="Z159" s="167">
        <v>6.7000000000000004E-2</v>
      </c>
      <c r="AA159" s="168">
        <f t="shared" si="18"/>
        <v>0.49446000000000001</v>
      </c>
      <c r="AR159" s="18" t="s">
        <v>157</v>
      </c>
      <c r="AT159" s="18" t="s">
        <v>153</v>
      </c>
      <c r="AU159" s="18" t="s">
        <v>102</v>
      </c>
      <c r="AY159" s="18" t="s">
        <v>152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8" t="s">
        <v>86</v>
      </c>
      <c r="BK159" s="105">
        <f t="shared" si="24"/>
        <v>0</v>
      </c>
      <c r="BL159" s="18" t="s">
        <v>157</v>
      </c>
      <c r="BM159" s="18" t="s">
        <v>228</v>
      </c>
    </row>
    <row r="160" spans="2:65" s="1" customFormat="1" ht="25.5" customHeight="1" x14ac:dyDescent="0.3">
      <c r="B160" s="34"/>
      <c r="C160" s="162" t="s">
        <v>229</v>
      </c>
      <c r="D160" s="162" t="s">
        <v>153</v>
      </c>
      <c r="E160" s="163" t="s">
        <v>230</v>
      </c>
      <c r="F160" s="241" t="s">
        <v>231</v>
      </c>
      <c r="G160" s="241"/>
      <c r="H160" s="241"/>
      <c r="I160" s="241"/>
      <c r="J160" s="164" t="s">
        <v>156</v>
      </c>
      <c r="K160" s="165">
        <v>2</v>
      </c>
      <c r="L160" s="242">
        <v>0</v>
      </c>
      <c r="M160" s="243"/>
      <c r="N160" s="244">
        <f t="shared" si="15"/>
        <v>0</v>
      </c>
      <c r="O160" s="244"/>
      <c r="P160" s="244"/>
      <c r="Q160" s="244"/>
      <c r="R160" s="36"/>
      <c r="T160" s="166" t="s">
        <v>22</v>
      </c>
      <c r="U160" s="43" t="s">
        <v>45</v>
      </c>
      <c r="V160" s="35"/>
      <c r="W160" s="167">
        <f t="shared" si="16"/>
        <v>0</v>
      </c>
      <c r="X160" s="167">
        <v>0</v>
      </c>
      <c r="Y160" s="167">
        <f t="shared" si="17"/>
        <v>0</v>
      </c>
      <c r="Z160" s="167">
        <v>7.5999999999999998E-2</v>
      </c>
      <c r="AA160" s="168">
        <f t="shared" si="18"/>
        <v>0.152</v>
      </c>
      <c r="AR160" s="18" t="s">
        <v>157</v>
      </c>
      <c r="AT160" s="18" t="s">
        <v>153</v>
      </c>
      <c r="AU160" s="18" t="s">
        <v>102</v>
      </c>
      <c r="AY160" s="18" t="s">
        <v>152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8" t="s">
        <v>86</v>
      </c>
      <c r="BK160" s="105">
        <f t="shared" si="24"/>
        <v>0</v>
      </c>
      <c r="BL160" s="18" t="s">
        <v>157</v>
      </c>
      <c r="BM160" s="18" t="s">
        <v>232</v>
      </c>
    </row>
    <row r="161" spans="2:65" s="1" customFormat="1" ht="25.5" customHeight="1" x14ac:dyDescent="0.3">
      <c r="B161" s="34"/>
      <c r="C161" s="162" t="s">
        <v>233</v>
      </c>
      <c r="D161" s="162" t="s">
        <v>153</v>
      </c>
      <c r="E161" s="163" t="s">
        <v>234</v>
      </c>
      <c r="F161" s="241" t="s">
        <v>235</v>
      </c>
      <c r="G161" s="241"/>
      <c r="H161" s="241"/>
      <c r="I161" s="241"/>
      <c r="J161" s="164" t="s">
        <v>176</v>
      </c>
      <c r="K161" s="165">
        <v>6</v>
      </c>
      <c r="L161" s="242">
        <v>0</v>
      </c>
      <c r="M161" s="243"/>
      <c r="N161" s="244">
        <f t="shared" si="15"/>
        <v>0</v>
      </c>
      <c r="O161" s="244"/>
      <c r="P161" s="244"/>
      <c r="Q161" s="244"/>
      <c r="R161" s="36"/>
      <c r="T161" s="166" t="s">
        <v>22</v>
      </c>
      <c r="U161" s="43" t="s">
        <v>45</v>
      </c>
      <c r="V161" s="35"/>
      <c r="W161" s="167">
        <f t="shared" si="16"/>
        <v>0</v>
      </c>
      <c r="X161" s="167">
        <v>0</v>
      </c>
      <c r="Y161" s="167">
        <f t="shared" si="17"/>
        <v>0</v>
      </c>
      <c r="Z161" s="167">
        <v>1.2999999999999999E-2</v>
      </c>
      <c r="AA161" s="168">
        <f t="shared" si="18"/>
        <v>7.8E-2</v>
      </c>
      <c r="AR161" s="18" t="s">
        <v>157</v>
      </c>
      <c r="AT161" s="18" t="s">
        <v>153</v>
      </c>
      <c r="AU161" s="18" t="s">
        <v>102</v>
      </c>
      <c r="AY161" s="18" t="s">
        <v>152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8" t="s">
        <v>86</v>
      </c>
      <c r="BK161" s="105">
        <f t="shared" si="24"/>
        <v>0</v>
      </c>
      <c r="BL161" s="18" t="s">
        <v>157</v>
      </c>
      <c r="BM161" s="18" t="s">
        <v>236</v>
      </c>
    </row>
    <row r="162" spans="2:65" s="1" customFormat="1" ht="16.5" customHeight="1" x14ac:dyDescent="0.3">
      <c r="B162" s="34"/>
      <c r="C162" s="162" t="s">
        <v>10</v>
      </c>
      <c r="D162" s="162" t="s">
        <v>153</v>
      </c>
      <c r="E162" s="163" t="s">
        <v>237</v>
      </c>
      <c r="F162" s="241" t="s">
        <v>238</v>
      </c>
      <c r="G162" s="241"/>
      <c r="H162" s="241"/>
      <c r="I162" s="241"/>
      <c r="J162" s="164" t="s">
        <v>156</v>
      </c>
      <c r="K162" s="165">
        <v>16.12</v>
      </c>
      <c r="L162" s="242">
        <v>0</v>
      </c>
      <c r="M162" s="243"/>
      <c r="N162" s="244">
        <f t="shared" si="15"/>
        <v>0</v>
      </c>
      <c r="O162" s="244"/>
      <c r="P162" s="244"/>
      <c r="Q162" s="244"/>
      <c r="R162" s="36"/>
      <c r="T162" s="166" t="s">
        <v>22</v>
      </c>
      <c r="U162" s="43" t="s">
        <v>45</v>
      </c>
      <c r="V162" s="35"/>
      <c r="W162" s="167">
        <f t="shared" si="16"/>
        <v>0</v>
      </c>
      <c r="X162" s="167">
        <v>0</v>
      </c>
      <c r="Y162" s="167">
        <f t="shared" si="17"/>
        <v>0</v>
      </c>
      <c r="Z162" s="167">
        <v>6.3E-2</v>
      </c>
      <c r="AA162" s="168">
        <f t="shared" si="18"/>
        <v>1.01556</v>
      </c>
      <c r="AR162" s="18" t="s">
        <v>157</v>
      </c>
      <c r="AT162" s="18" t="s">
        <v>153</v>
      </c>
      <c r="AU162" s="18" t="s">
        <v>102</v>
      </c>
      <c r="AY162" s="18" t="s">
        <v>152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8" t="s">
        <v>86</v>
      </c>
      <c r="BK162" s="105">
        <f t="shared" si="24"/>
        <v>0</v>
      </c>
      <c r="BL162" s="18" t="s">
        <v>157</v>
      </c>
      <c r="BM162" s="18" t="s">
        <v>239</v>
      </c>
    </row>
    <row r="163" spans="2:65" s="9" customFormat="1" ht="29.85" customHeight="1" x14ac:dyDescent="0.3">
      <c r="B163" s="151"/>
      <c r="C163" s="152"/>
      <c r="D163" s="161" t="s">
        <v>116</v>
      </c>
      <c r="E163" s="161"/>
      <c r="F163" s="161"/>
      <c r="G163" s="161"/>
      <c r="H163" s="161"/>
      <c r="I163" s="161"/>
      <c r="J163" s="161"/>
      <c r="K163" s="161"/>
      <c r="L163" s="161"/>
      <c r="M163" s="161"/>
      <c r="N163" s="249">
        <f>BK163</f>
        <v>0</v>
      </c>
      <c r="O163" s="250"/>
      <c r="P163" s="250"/>
      <c r="Q163" s="250"/>
      <c r="R163" s="154"/>
      <c r="T163" s="155"/>
      <c r="U163" s="152"/>
      <c r="V163" s="152"/>
      <c r="W163" s="156">
        <f>SUM(W164:W168)</f>
        <v>0</v>
      </c>
      <c r="X163" s="152"/>
      <c r="Y163" s="156">
        <f>SUM(Y164:Y168)</f>
        <v>0</v>
      </c>
      <c r="Z163" s="152"/>
      <c r="AA163" s="157">
        <f>SUM(AA164:AA168)</f>
        <v>0</v>
      </c>
      <c r="AR163" s="158" t="s">
        <v>86</v>
      </c>
      <c r="AT163" s="159" t="s">
        <v>79</v>
      </c>
      <c r="AU163" s="159" t="s">
        <v>86</v>
      </c>
      <c r="AY163" s="158" t="s">
        <v>152</v>
      </c>
      <c r="BK163" s="160">
        <f>SUM(BK164:BK168)</f>
        <v>0</v>
      </c>
    </row>
    <row r="164" spans="2:65" s="1" customFormat="1" ht="16.5" customHeight="1" x14ac:dyDescent="0.3">
      <c r="B164" s="34"/>
      <c r="C164" s="162" t="s">
        <v>240</v>
      </c>
      <c r="D164" s="162" t="s">
        <v>153</v>
      </c>
      <c r="E164" s="163" t="s">
        <v>241</v>
      </c>
      <c r="F164" s="241" t="s">
        <v>242</v>
      </c>
      <c r="G164" s="241"/>
      <c r="H164" s="241"/>
      <c r="I164" s="241"/>
      <c r="J164" s="164" t="s">
        <v>181</v>
      </c>
      <c r="K164" s="165">
        <v>12.523</v>
      </c>
      <c r="L164" s="242">
        <v>0</v>
      </c>
      <c r="M164" s="243"/>
      <c r="N164" s="244">
        <f>ROUND(L164*K164,2)</f>
        <v>0</v>
      </c>
      <c r="O164" s="244"/>
      <c r="P164" s="244"/>
      <c r="Q164" s="244"/>
      <c r="R164" s="36"/>
      <c r="T164" s="166" t="s">
        <v>22</v>
      </c>
      <c r="U164" s="43" t="s">
        <v>45</v>
      </c>
      <c r="V164" s="35"/>
      <c r="W164" s="167">
        <f>V164*K164</f>
        <v>0</v>
      </c>
      <c r="X164" s="167">
        <v>0</v>
      </c>
      <c r="Y164" s="167">
        <f>X164*K164</f>
        <v>0</v>
      </c>
      <c r="Z164" s="167">
        <v>0</v>
      </c>
      <c r="AA164" s="168">
        <f>Z164*K164</f>
        <v>0</v>
      </c>
      <c r="AR164" s="18" t="s">
        <v>157</v>
      </c>
      <c r="AT164" s="18" t="s">
        <v>153</v>
      </c>
      <c r="AU164" s="18" t="s">
        <v>102</v>
      </c>
      <c r="AY164" s="18" t="s">
        <v>152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18" t="s">
        <v>86</v>
      </c>
      <c r="BK164" s="105">
        <f>ROUND(L164*K164,2)</f>
        <v>0</v>
      </c>
      <c r="BL164" s="18" t="s">
        <v>157</v>
      </c>
      <c r="BM164" s="18" t="s">
        <v>243</v>
      </c>
    </row>
    <row r="165" spans="2:65" s="1" customFormat="1" ht="38.25" customHeight="1" x14ac:dyDescent="0.3">
      <c r="B165" s="34"/>
      <c r="C165" s="162" t="s">
        <v>244</v>
      </c>
      <c r="D165" s="162" t="s">
        <v>153</v>
      </c>
      <c r="E165" s="163" t="s">
        <v>245</v>
      </c>
      <c r="F165" s="241" t="s">
        <v>246</v>
      </c>
      <c r="G165" s="241"/>
      <c r="H165" s="241"/>
      <c r="I165" s="241"/>
      <c r="J165" s="164" t="s">
        <v>181</v>
      </c>
      <c r="K165" s="165">
        <v>12.523</v>
      </c>
      <c r="L165" s="242">
        <v>0</v>
      </c>
      <c r="M165" s="243"/>
      <c r="N165" s="244">
        <f>ROUND(L165*K165,2)</f>
        <v>0</v>
      </c>
      <c r="O165" s="244"/>
      <c r="P165" s="244"/>
      <c r="Q165" s="244"/>
      <c r="R165" s="36"/>
      <c r="T165" s="166" t="s">
        <v>22</v>
      </c>
      <c r="U165" s="43" t="s">
        <v>45</v>
      </c>
      <c r="V165" s="35"/>
      <c r="W165" s="167">
        <f>V165*K165</f>
        <v>0</v>
      </c>
      <c r="X165" s="167">
        <v>0</v>
      </c>
      <c r="Y165" s="167">
        <f>X165*K165</f>
        <v>0</v>
      </c>
      <c r="Z165" s="167">
        <v>0</v>
      </c>
      <c r="AA165" s="168">
        <f>Z165*K165</f>
        <v>0</v>
      </c>
      <c r="AR165" s="18" t="s">
        <v>157</v>
      </c>
      <c r="AT165" s="18" t="s">
        <v>153</v>
      </c>
      <c r="AU165" s="18" t="s">
        <v>102</v>
      </c>
      <c r="AY165" s="18" t="s">
        <v>152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18" t="s">
        <v>86</v>
      </c>
      <c r="BK165" s="105">
        <f>ROUND(L165*K165,2)</f>
        <v>0</v>
      </c>
      <c r="BL165" s="18" t="s">
        <v>157</v>
      </c>
      <c r="BM165" s="18" t="s">
        <v>247</v>
      </c>
    </row>
    <row r="166" spans="2:65" s="1" customFormat="1" ht="38.25" customHeight="1" x14ac:dyDescent="0.3">
      <c r="B166" s="34"/>
      <c r="C166" s="162" t="s">
        <v>248</v>
      </c>
      <c r="D166" s="162" t="s">
        <v>153</v>
      </c>
      <c r="E166" s="163" t="s">
        <v>249</v>
      </c>
      <c r="F166" s="241" t="s">
        <v>250</v>
      </c>
      <c r="G166" s="241"/>
      <c r="H166" s="241"/>
      <c r="I166" s="241"/>
      <c r="J166" s="164" t="s">
        <v>181</v>
      </c>
      <c r="K166" s="165">
        <v>12.523</v>
      </c>
      <c r="L166" s="242">
        <v>0</v>
      </c>
      <c r="M166" s="243"/>
      <c r="N166" s="244">
        <f>ROUND(L166*K166,2)</f>
        <v>0</v>
      </c>
      <c r="O166" s="244"/>
      <c r="P166" s="244"/>
      <c r="Q166" s="244"/>
      <c r="R166" s="36"/>
      <c r="T166" s="166" t="s">
        <v>22</v>
      </c>
      <c r="U166" s="43" t="s">
        <v>45</v>
      </c>
      <c r="V166" s="35"/>
      <c r="W166" s="167">
        <f>V166*K166</f>
        <v>0</v>
      </c>
      <c r="X166" s="167">
        <v>0</v>
      </c>
      <c r="Y166" s="167">
        <f>X166*K166</f>
        <v>0</v>
      </c>
      <c r="Z166" s="167">
        <v>0</v>
      </c>
      <c r="AA166" s="168">
        <f>Z166*K166</f>
        <v>0</v>
      </c>
      <c r="AR166" s="18" t="s">
        <v>157</v>
      </c>
      <c r="AT166" s="18" t="s">
        <v>153</v>
      </c>
      <c r="AU166" s="18" t="s">
        <v>102</v>
      </c>
      <c r="AY166" s="18" t="s">
        <v>152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18" t="s">
        <v>86</v>
      </c>
      <c r="BK166" s="105">
        <f>ROUND(L166*K166,2)</f>
        <v>0</v>
      </c>
      <c r="BL166" s="18" t="s">
        <v>157</v>
      </c>
      <c r="BM166" s="18" t="s">
        <v>251</v>
      </c>
    </row>
    <row r="167" spans="2:65" s="1" customFormat="1" ht="25.5" customHeight="1" x14ac:dyDescent="0.3">
      <c r="B167" s="34"/>
      <c r="C167" s="162" t="s">
        <v>252</v>
      </c>
      <c r="D167" s="162" t="s">
        <v>153</v>
      </c>
      <c r="E167" s="163" t="s">
        <v>253</v>
      </c>
      <c r="F167" s="241" t="s">
        <v>254</v>
      </c>
      <c r="G167" s="241"/>
      <c r="H167" s="241"/>
      <c r="I167" s="241"/>
      <c r="J167" s="164" t="s">
        <v>181</v>
      </c>
      <c r="K167" s="165">
        <v>125.23</v>
      </c>
      <c r="L167" s="242">
        <v>0</v>
      </c>
      <c r="M167" s="243"/>
      <c r="N167" s="244">
        <f>ROUND(L167*K167,2)</f>
        <v>0</v>
      </c>
      <c r="O167" s="244"/>
      <c r="P167" s="244"/>
      <c r="Q167" s="244"/>
      <c r="R167" s="36"/>
      <c r="T167" s="166" t="s">
        <v>22</v>
      </c>
      <c r="U167" s="43" t="s">
        <v>45</v>
      </c>
      <c r="V167" s="35"/>
      <c r="W167" s="167">
        <f>V167*K167</f>
        <v>0</v>
      </c>
      <c r="X167" s="167">
        <v>0</v>
      </c>
      <c r="Y167" s="167">
        <f>X167*K167</f>
        <v>0</v>
      </c>
      <c r="Z167" s="167">
        <v>0</v>
      </c>
      <c r="AA167" s="168">
        <f>Z167*K167</f>
        <v>0</v>
      </c>
      <c r="AR167" s="18" t="s">
        <v>157</v>
      </c>
      <c r="AT167" s="18" t="s">
        <v>153</v>
      </c>
      <c r="AU167" s="18" t="s">
        <v>102</v>
      </c>
      <c r="AY167" s="18" t="s">
        <v>152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18" t="s">
        <v>86</v>
      </c>
      <c r="BK167" s="105">
        <f>ROUND(L167*K167,2)</f>
        <v>0</v>
      </c>
      <c r="BL167" s="18" t="s">
        <v>157</v>
      </c>
      <c r="BM167" s="18" t="s">
        <v>255</v>
      </c>
    </row>
    <row r="168" spans="2:65" s="1" customFormat="1" ht="25.5" customHeight="1" x14ac:dyDescent="0.3">
      <c r="B168" s="34"/>
      <c r="C168" s="162" t="s">
        <v>256</v>
      </c>
      <c r="D168" s="162" t="s">
        <v>153</v>
      </c>
      <c r="E168" s="163" t="s">
        <v>257</v>
      </c>
      <c r="F168" s="241" t="s">
        <v>258</v>
      </c>
      <c r="G168" s="241"/>
      <c r="H168" s="241"/>
      <c r="I168" s="241"/>
      <c r="J168" s="164" t="s">
        <v>181</v>
      </c>
      <c r="K168" s="165">
        <v>12.523</v>
      </c>
      <c r="L168" s="242">
        <v>0</v>
      </c>
      <c r="M168" s="243"/>
      <c r="N168" s="244">
        <f>ROUND(L168*K168,2)</f>
        <v>0</v>
      </c>
      <c r="O168" s="244"/>
      <c r="P168" s="244"/>
      <c r="Q168" s="244"/>
      <c r="R168" s="36"/>
      <c r="T168" s="166" t="s">
        <v>22</v>
      </c>
      <c r="U168" s="43" t="s">
        <v>45</v>
      </c>
      <c r="V168" s="35"/>
      <c r="W168" s="167">
        <f>V168*K168</f>
        <v>0</v>
      </c>
      <c r="X168" s="167">
        <v>0</v>
      </c>
      <c r="Y168" s="167">
        <f>X168*K168</f>
        <v>0</v>
      </c>
      <c r="Z168" s="167">
        <v>0</v>
      </c>
      <c r="AA168" s="168">
        <f>Z168*K168</f>
        <v>0</v>
      </c>
      <c r="AR168" s="18" t="s">
        <v>157</v>
      </c>
      <c r="AT168" s="18" t="s">
        <v>153</v>
      </c>
      <c r="AU168" s="18" t="s">
        <v>102</v>
      </c>
      <c r="AY168" s="18" t="s">
        <v>152</v>
      </c>
      <c r="BE168" s="105">
        <f>IF(U168="základní",N168,0)</f>
        <v>0</v>
      </c>
      <c r="BF168" s="105">
        <f>IF(U168="snížená",N168,0)</f>
        <v>0</v>
      </c>
      <c r="BG168" s="105">
        <f>IF(U168="zákl. přenesená",N168,0)</f>
        <v>0</v>
      </c>
      <c r="BH168" s="105">
        <f>IF(U168="sníž. přenesená",N168,0)</f>
        <v>0</v>
      </c>
      <c r="BI168" s="105">
        <f>IF(U168="nulová",N168,0)</f>
        <v>0</v>
      </c>
      <c r="BJ168" s="18" t="s">
        <v>86</v>
      </c>
      <c r="BK168" s="105">
        <f>ROUND(L168*K168,2)</f>
        <v>0</v>
      </c>
      <c r="BL168" s="18" t="s">
        <v>157</v>
      </c>
      <c r="BM168" s="18" t="s">
        <v>259</v>
      </c>
    </row>
    <row r="169" spans="2:65" s="9" customFormat="1" ht="29.85" customHeight="1" x14ac:dyDescent="0.3">
      <c r="B169" s="151"/>
      <c r="C169" s="152"/>
      <c r="D169" s="161" t="s">
        <v>117</v>
      </c>
      <c r="E169" s="161"/>
      <c r="F169" s="161"/>
      <c r="G169" s="161"/>
      <c r="H169" s="161"/>
      <c r="I169" s="161"/>
      <c r="J169" s="161"/>
      <c r="K169" s="161"/>
      <c r="L169" s="161"/>
      <c r="M169" s="161"/>
      <c r="N169" s="249">
        <f>BK169</f>
        <v>0</v>
      </c>
      <c r="O169" s="250"/>
      <c r="P169" s="250"/>
      <c r="Q169" s="250"/>
      <c r="R169" s="154"/>
      <c r="T169" s="155"/>
      <c r="U169" s="152"/>
      <c r="V169" s="152"/>
      <c r="W169" s="156">
        <f>W170</f>
        <v>0</v>
      </c>
      <c r="X169" s="152"/>
      <c r="Y169" s="156">
        <f>Y170</f>
        <v>0</v>
      </c>
      <c r="Z169" s="152"/>
      <c r="AA169" s="157">
        <f>AA170</f>
        <v>0</v>
      </c>
      <c r="AR169" s="158" t="s">
        <v>86</v>
      </c>
      <c r="AT169" s="159" t="s">
        <v>79</v>
      </c>
      <c r="AU169" s="159" t="s">
        <v>86</v>
      </c>
      <c r="AY169" s="158" t="s">
        <v>152</v>
      </c>
      <c r="BK169" s="160">
        <f>BK170</f>
        <v>0</v>
      </c>
    </row>
    <row r="170" spans="2:65" s="1" customFormat="1" ht="25.5" customHeight="1" x14ac:dyDescent="0.3">
      <c r="B170" s="34"/>
      <c r="C170" s="162" t="s">
        <v>260</v>
      </c>
      <c r="D170" s="162" t="s">
        <v>153</v>
      </c>
      <c r="E170" s="163" t="s">
        <v>261</v>
      </c>
      <c r="F170" s="241" t="s">
        <v>262</v>
      </c>
      <c r="G170" s="241"/>
      <c r="H170" s="241"/>
      <c r="I170" s="241"/>
      <c r="J170" s="164" t="s">
        <v>181</v>
      </c>
      <c r="K170" s="165">
        <v>9.4049999999999994</v>
      </c>
      <c r="L170" s="242">
        <v>0</v>
      </c>
      <c r="M170" s="243"/>
      <c r="N170" s="244">
        <f>ROUND(L170*K170,2)</f>
        <v>0</v>
      </c>
      <c r="O170" s="244"/>
      <c r="P170" s="244"/>
      <c r="Q170" s="244"/>
      <c r="R170" s="36"/>
      <c r="T170" s="166" t="s">
        <v>22</v>
      </c>
      <c r="U170" s="43" t="s">
        <v>45</v>
      </c>
      <c r="V170" s="35"/>
      <c r="W170" s="167">
        <f>V170*K170</f>
        <v>0</v>
      </c>
      <c r="X170" s="167">
        <v>0</v>
      </c>
      <c r="Y170" s="167">
        <f>X170*K170</f>
        <v>0</v>
      </c>
      <c r="Z170" s="167">
        <v>0</v>
      </c>
      <c r="AA170" s="168">
        <f>Z170*K170</f>
        <v>0</v>
      </c>
      <c r="AR170" s="18" t="s">
        <v>157</v>
      </c>
      <c r="AT170" s="18" t="s">
        <v>153</v>
      </c>
      <c r="AU170" s="18" t="s">
        <v>102</v>
      </c>
      <c r="AY170" s="18" t="s">
        <v>152</v>
      </c>
      <c r="BE170" s="105">
        <f>IF(U170="základní",N170,0)</f>
        <v>0</v>
      </c>
      <c r="BF170" s="105">
        <f>IF(U170="snížená",N170,0)</f>
        <v>0</v>
      </c>
      <c r="BG170" s="105">
        <f>IF(U170="zákl. přenesená",N170,0)</f>
        <v>0</v>
      </c>
      <c r="BH170" s="105">
        <f>IF(U170="sníž. přenesená",N170,0)</f>
        <v>0</v>
      </c>
      <c r="BI170" s="105">
        <f>IF(U170="nulová",N170,0)</f>
        <v>0</v>
      </c>
      <c r="BJ170" s="18" t="s">
        <v>86</v>
      </c>
      <c r="BK170" s="105">
        <f>ROUND(L170*K170,2)</f>
        <v>0</v>
      </c>
      <c r="BL170" s="18" t="s">
        <v>157</v>
      </c>
      <c r="BM170" s="18" t="s">
        <v>263</v>
      </c>
    </row>
    <row r="171" spans="2:65" s="9" customFormat="1" ht="37.35" customHeight="1" x14ac:dyDescent="0.35">
      <c r="B171" s="151"/>
      <c r="C171" s="152"/>
      <c r="D171" s="153" t="s">
        <v>118</v>
      </c>
      <c r="E171" s="153"/>
      <c r="F171" s="153"/>
      <c r="G171" s="153"/>
      <c r="H171" s="153"/>
      <c r="I171" s="153"/>
      <c r="J171" s="153"/>
      <c r="K171" s="153"/>
      <c r="L171" s="153"/>
      <c r="M171" s="153"/>
      <c r="N171" s="253">
        <f>BK171</f>
        <v>0</v>
      </c>
      <c r="O171" s="254"/>
      <c r="P171" s="254"/>
      <c r="Q171" s="254"/>
      <c r="R171" s="154"/>
      <c r="T171" s="155"/>
      <c r="U171" s="152"/>
      <c r="V171" s="152"/>
      <c r="W171" s="156">
        <f>W172+W178+W183+W185+W193+W197+W210+W216+W221+W223+W239</f>
        <v>0</v>
      </c>
      <c r="X171" s="152"/>
      <c r="Y171" s="156">
        <f>Y172+Y178+Y183+Y185+Y193+Y197+Y210+Y216+Y221+Y223+Y239</f>
        <v>2.7429471999999993</v>
      </c>
      <c r="Z171" s="152"/>
      <c r="AA171" s="157">
        <f>AA172+AA178+AA183+AA185+AA193+AA197+AA210+AA216+AA221+AA223+AA239</f>
        <v>2.9549499999999997</v>
      </c>
      <c r="AR171" s="158" t="s">
        <v>102</v>
      </c>
      <c r="AT171" s="159" t="s">
        <v>79</v>
      </c>
      <c r="AU171" s="159" t="s">
        <v>80</v>
      </c>
      <c r="AY171" s="158" t="s">
        <v>152</v>
      </c>
      <c r="BK171" s="160">
        <f>BK172+BK178+BK183+BK185+BK193+BK197+BK210+BK216+BK221+BK223+BK239</f>
        <v>0</v>
      </c>
    </row>
    <row r="172" spans="2:65" s="9" customFormat="1" ht="19.899999999999999" customHeight="1" x14ac:dyDescent="0.3">
      <c r="B172" s="151"/>
      <c r="C172" s="152"/>
      <c r="D172" s="161" t="s">
        <v>119</v>
      </c>
      <c r="E172" s="161"/>
      <c r="F172" s="161"/>
      <c r="G172" s="161"/>
      <c r="H172" s="161"/>
      <c r="I172" s="161"/>
      <c r="J172" s="161"/>
      <c r="K172" s="161"/>
      <c r="L172" s="161"/>
      <c r="M172" s="161"/>
      <c r="N172" s="259">
        <f>BK172</f>
        <v>0</v>
      </c>
      <c r="O172" s="260"/>
      <c r="P172" s="260"/>
      <c r="Q172" s="260"/>
      <c r="R172" s="154"/>
      <c r="T172" s="155"/>
      <c r="U172" s="152"/>
      <c r="V172" s="152"/>
      <c r="W172" s="156">
        <f>SUM(W173:W177)</f>
        <v>0</v>
      </c>
      <c r="X172" s="152"/>
      <c r="Y172" s="156">
        <f>SUM(Y173:Y177)</f>
        <v>0.18398</v>
      </c>
      <c r="Z172" s="152"/>
      <c r="AA172" s="157">
        <f>SUM(AA173:AA177)</f>
        <v>0</v>
      </c>
      <c r="AR172" s="158" t="s">
        <v>102</v>
      </c>
      <c r="AT172" s="159" t="s">
        <v>79</v>
      </c>
      <c r="AU172" s="159" t="s">
        <v>86</v>
      </c>
      <c r="AY172" s="158" t="s">
        <v>152</v>
      </c>
      <c r="BK172" s="160">
        <f>SUM(BK173:BK177)</f>
        <v>0</v>
      </c>
    </row>
    <row r="173" spans="2:65" s="1" customFormat="1" ht="25.5" customHeight="1" x14ac:dyDescent="0.3">
      <c r="B173" s="34"/>
      <c r="C173" s="162" t="s">
        <v>264</v>
      </c>
      <c r="D173" s="162" t="s">
        <v>153</v>
      </c>
      <c r="E173" s="163" t="s">
        <v>265</v>
      </c>
      <c r="F173" s="241" t="s">
        <v>266</v>
      </c>
      <c r="G173" s="241"/>
      <c r="H173" s="241"/>
      <c r="I173" s="241"/>
      <c r="J173" s="164" t="s">
        <v>176</v>
      </c>
      <c r="K173" s="165">
        <v>30</v>
      </c>
      <c r="L173" s="242">
        <v>0</v>
      </c>
      <c r="M173" s="243"/>
      <c r="N173" s="244">
        <f>ROUND(L173*K173,2)</f>
        <v>0</v>
      </c>
      <c r="O173" s="244"/>
      <c r="P173" s="244"/>
      <c r="Q173" s="244"/>
      <c r="R173" s="36"/>
      <c r="T173" s="166" t="s">
        <v>22</v>
      </c>
      <c r="U173" s="43" t="s">
        <v>45</v>
      </c>
      <c r="V173" s="35"/>
      <c r="W173" s="167">
        <f>V173*K173</f>
        <v>0</v>
      </c>
      <c r="X173" s="167">
        <v>3.0899999999999999E-3</v>
      </c>
      <c r="Y173" s="167">
        <f>X173*K173</f>
        <v>9.2699999999999991E-2</v>
      </c>
      <c r="Z173" s="167">
        <v>0</v>
      </c>
      <c r="AA173" s="168">
        <f>Z173*K173</f>
        <v>0</v>
      </c>
      <c r="AR173" s="18" t="s">
        <v>217</v>
      </c>
      <c r="AT173" s="18" t="s">
        <v>153</v>
      </c>
      <c r="AU173" s="18" t="s">
        <v>102</v>
      </c>
      <c r="AY173" s="18" t="s">
        <v>152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18" t="s">
        <v>86</v>
      </c>
      <c r="BK173" s="105">
        <f>ROUND(L173*K173,2)</f>
        <v>0</v>
      </c>
      <c r="BL173" s="18" t="s">
        <v>217</v>
      </c>
      <c r="BM173" s="18" t="s">
        <v>267</v>
      </c>
    </row>
    <row r="174" spans="2:65" s="1" customFormat="1" ht="25.5" customHeight="1" x14ac:dyDescent="0.3">
      <c r="B174" s="34"/>
      <c r="C174" s="162" t="s">
        <v>268</v>
      </c>
      <c r="D174" s="162" t="s">
        <v>153</v>
      </c>
      <c r="E174" s="163" t="s">
        <v>269</v>
      </c>
      <c r="F174" s="241" t="s">
        <v>270</v>
      </c>
      <c r="G174" s="241"/>
      <c r="H174" s="241"/>
      <c r="I174" s="241"/>
      <c r="J174" s="164" t="s">
        <v>271</v>
      </c>
      <c r="K174" s="165">
        <v>2</v>
      </c>
      <c r="L174" s="242">
        <v>0</v>
      </c>
      <c r="M174" s="243"/>
      <c r="N174" s="244">
        <f>ROUND(L174*K174,2)</f>
        <v>0</v>
      </c>
      <c r="O174" s="244"/>
      <c r="P174" s="244"/>
      <c r="Q174" s="244"/>
      <c r="R174" s="36"/>
      <c r="T174" s="166" t="s">
        <v>22</v>
      </c>
      <c r="U174" s="43" t="s">
        <v>45</v>
      </c>
      <c r="V174" s="35"/>
      <c r="W174" s="167">
        <f>V174*K174</f>
        <v>0</v>
      </c>
      <c r="X174" s="167">
        <v>2.9139999999999999E-2</v>
      </c>
      <c r="Y174" s="167">
        <f>X174*K174</f>
        <v>5.8279999999999998E-2</v>
      </c>
      <c r="Z174" s="167">
        <v>0</v>
      </c>
      <c r="AA174" s="168">
        <f>Z174*K174</f>
        <v>0</v>
      </c>
      <c r="AR174" s="18" t="s">
        <v>217</v>
      </c>
      <c r="AT174" s="18" t="s">
        <v>153</v>
      </c>
      <c r="AU174" s="18" t="s">
        <v>102</v>
      </c>
      <c r="AY174" s="18" t="s">
        <v>152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18" t="s">
        <v>86</v>
      </c>
      <c r="BK174" s="105">
        <f>ROUND(L174*K174,2)</f>
        <v>0</v>
      </c>
      <c r="BL174" s="18" t="s">
        <v>217</v>
      </c>
      <c r="BM174" s="18" t="s">
        <v>272</v>
      </c>
    </row>
    <row r="175" spans="2:65" s="1" customFormat="1" ht="16.5" customHeight="1" x14ac:dyDescent="0.3">
      <c r="B175" s="34"/>
      <c r="C175" s="169" t="s">
        <v>273</v>
      </c>
      <c r="D175" s="169" t="s">
        <v>201</v>
      </c>
      <c r="E175" s="170" t="s">
        <v>274</v>
      </c>
      <c r="F175" s="245" t="s">
        <v>275</v>
      </c>
      <c r="G175" s="245"/>
      <c r="H175" s="245"/>
      <c r="I175" s="245"/>
      <c r="J175" s="171" t="s">
        <v>198</v>
      </c>
      <c r="K175" s="172">
        <v>3</v>
      </c>
      <c r="L175" s="246">
        <v>0</v>
      </c>
      <c r="M175" s="247"/>
      <c r="N175" s="248">
        <f>ROUND(L175*K175,2)</f>
        <v>0</v>
      </c>
      <c r="O175" s="244"/>
      <c r="P175" s="244"/>
      <c r="Q175" s="244"/>
      <c r="R175" s="36"/>
      <c r="T175" s="166" t="s">
        <v>22</v>
      </c>
      <c r="U175" s="43" t="s">
        <v>45</v>
      </c>
      <c r="V175" s="35"/>
      <c r="W175" s="167">
        <f>V175*K175</f>
        <v>0</v>
      </c>
      <c r="X175" s="167">
        <v>8.0000000000000002E-3</v>
      </c>
      <c r="Y175" s="167">
        <f>X175*K175</f>
        <v>2.4E-2</v>
      </c>
      <c r="Z175" s="167">
        <v>0</v>
      </c>
      <c r="AA175" s="168">
        <f>Z175*K175</f>
        <v>0</v>
      </c>
      <c r="AR175" s="18" t="s">
        <v>276</v>
      </c>
      <c r="AT175" s="18" t="s">
        <v>201</v>
      </c>
      <c r="AU175" s="18" t="s">
        <v>102</v>
      </c>
      <c r="AY175" s="18" t="s">
        <v>152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18" t="s">
        <v>86</v>
      </c>
      <c r="BK175" s="105">
        <f>ROUND(L175*K175,2)</f>
        <v>0</v>
      </c>
      <c r="BL175" s="18" t="s">
        <v>217</v>
      </c>
      <c r="BM175" s="18" t="s">
        <v>277</v>
      </c>
    </row>
    <row r="176" spans="2:65" s="1" customFormat="1" ht="16.5" customHeight="1" x14ac:dyDescent="0.3">
      <c r="B176" s="34"/>
      <c r="C176" s="169" t="s">
        <v>278</v>
      </c>
      <c r="D176" s="169" t="s">
        <v>201</v>
      </c>
      <c r="E176" s="170" t="s">
        <v>279</v>
      </c>
      <c r="F176" s="245" t="s">
        <v>280</v>
      </c>
      <c r="G176" s="245"/>
      <c r="H176" s="245"/>
      <c r="I176" s="245"/>
      <c r="J176" s="171" t="s">
        <v>198</v>
      </c>
      <c r="K176" s="172">
        <v>1</v>
      </c>
      <c r="L176" s="246">
        <v>0</v>
      </c>
      <c r="M176" s="247"/>
      <c r="N176" s="248">
        <f>ROUND(L176*K176,2)</f>
        <v>0</v>
      </c>
      <c r="O176" s="244"/>
      <c r="P176" s="244"/>
      <c r="Q176" s="244"/>
      <c r="R176" s="36"/>
      <c r="T176" s="166" t="s">
        <v>22</v>
      </c>
      <c r="U176" s="43" t="s">
        <v>45</v>
      </c>
      <c r="V176" s="35"/>
      <c r="W176" s="167">
        <f>V176*K176</f>
        <v>0</v>
      </c>
      <c r="X176" s="167">
        <v>8.9999999999999993E-3</v>
      </c>
      <c r="Y176" s="167">
        <f>X176*K176</f>
        <v>8.9999999999999993E-3</v>
      </c>
      <c r="Z176" s="167">
        <v>0</v>
      </c>
      <c r="AA176" s="168">
        <f>Z176*K176</f>
        <v>0</v>
      </c>
      <c r="AR176" s="18" t="s">
        <v>276</v>
      </c>
      <c r="AT176" s="18" t="s">
        <v>201</v>
      </c>
      <c r="AU176" s="18" t="s">
        <v>102</v>
      </c>
      <c r="AY176" s="18" t="s">
        <v>152</v>
      </c>
      <c r="BE176" s="105">
        <f>IF(U176="základní",N176,0)</f>
        <v>0</v>
      </c>
      <c r="BF176" s="105">
        <f>IF(U176="snížená",N176,0)</f>
        <v>0</v>
      </c>
      <c r="BG176" s="105">
        <f>IF(U176="zákl. přenesená",N176,0)</f>
        <v>0</v>
      </c>
      <c r="BH176" s="105">
        <f>IF(U176="sníž. přenesená",N176,0)</f>
        <v>0</v>
      </c>
      <c r="BI176" s="105">
        <f>IF(U176="nulová",N176,0)</f>
        <v>0</v>
      </c>
      <c r="BJ176" s="18" t="s">
        <v>86</v>
      </c>
      <c r="BK176" s="105">
        <f>ROUND(L176*K176,2)</f>
        <v>0</v>
      </c>
      <c r="BL176" s="18" t="s">
        <v>217</v>
      </c>
      <c r="BM176" s="18" t="s">
        <v>281</v>
      </c>
    </row>
    <row r="177" spans="2:65" s="1" customFormat="1" ht="25.5" customHeight="1" x14ac:dyDescent="0.3">
      <c r="B177" s="34"/>
      <c r="C177" s="162" t="s">
        <v>276</v>
      </c>
      <c r="D177" s="162" t="s">
        <v>153</v>
      </c>
      <c r="E177" s="163" t="s">
        <v>282</v>
      </c>
      <c r="F177" s="241" t="s">
        <v>283</v>
      </c>
      <c r="G177" s="241"/>
      <c r="H177" s="241"/>
      <c r="I177" s="241"/>
      <c r="J177" s="164" t="s">
        <v>181</v>
      </c>
      <c r="K177" s="165">
        <v>0.184</v>
      </c>
      <c r="L177" s="242">
        <v>0</v>
      </c>
      <c r="M177" s="243"/>
      <c r="N177" s="244">
        <f>ROUND(L177*K177,2)</f>
        <v>0</v>
      </c>
      <c r="O177" s="244"/>
      <c r="P177" s="244"/>
      <c r="Q177" s="244"/>
      <c r="R177" s="36"/>
      <c r="T177" s="166" t="s">
        <v>22</v>
      </c>
      <c r="U177" s="43" t="s">
        <v>45</v>
      </c>
      <c r="V177" s="35"/>
      <c r="W177" s="167">
        <f>V177*K177</f>
        <v>0</v>
      </c>
      <c r="X177" s="167">
        <v>0</v>
      </c>
      <c r="Y177" s="167">
        <f>X177*K177</f>
        <v>0</v>
      </c>
      <c r="Z177" s="167">
        <v>0</v>
      </c>
      <c r="AA177" s="168">
        <f>Z177*K177</f>
        <v>0</v>
      </c>
      <c r="AR177" s="18" t="s">
        <v>217</v>
      </c>
      <c r="AT177" s="18" t="s">
        <v>153</v>
      </c>
      <c r="AU177" s="18" t="s">
        <v>102</v>
      </c>
      <c r="AY177" s="18" t="s">
        <v>152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18" t="s">
        <v>86</v>
      </c>
      <c r="BK177" s="105">
        <f>ROUND(L177*K177,2)</f>
        <v>0</v>
      </c>
      <c r="BL177" s="18" t="s">
        <v>217</v>
      </c>
      <c r="BM177" s="18" t="s">
        <v>284</v>
      </c>
    </row>
    <row r="178" spans="2:65" s="9" customFormat="1" ht="29.85" customHeight="1" x14ac:dyDescent="0.3">
      <c r="B178" s="151"/>
      <c r="C178" s="152"/>
      <c r="D178" s="161" t="s">
        <v>120</v>
      </c>
      <c r="E178" s="161"/>
      <c r="F178" s="161"/>
      <c r="G178" s="161"/>
      <c r="H178" s="161"/>
      <c r="I178" s="161"/>
      <c r="J178" s="161"/>
      <c r="K178" s="161"/>
      <c r="L178" s="161"/>
      <c r="M178" s="161"/>
      <c r="N178" s="249">
        <f>BK178</f>
        <v>0</v>
      </c>
      <c r="O178" s="250"/>
      <c r="P178" s="250"/>
      <c r="Q178" s="250"/>
      <c r="R178" s="154"/>
      <c r="T178" s="155"/>
      <c r="U178" s="152"/>
      <c r="V178" s="152"/>
      <c r="W178" s="156">
        <f>SUM(W179:W182)</f>
        <v>0</v>
      </c>
      <c r="X178" s="152"/>
      <c r="Y178" s="156">
        <f>SUM(Y179:Y182)</f>
        <v>2.947E-2</v>
      </c>
      <c r="Z178" s="152"/>
      <c r="AA178" s="157">
        <f>SUM(AA179:AA182)</f>
        <v>0</v>
      </c>
      <c r="AR178" s="158" t="s">
        <v>102</v>
      </c>
      <c r="AT178" s="159" t="s">
        <v>79</v>
      </c>
      <c r="AU178" s="159" t="s">
        <v>86</v>
      </c>
      <c r="AY178" s="158" t="s">
        <v>152</v>
      </c>
      <c r="BK178" s="160">
        <f>SUM(BK179:BK182)</f>
        <v>0</v>
      </c>
    </row>
    <row r="179" spans="2:65" s="1" customFormat="1" ht="25.5" customHeight="1" x14ac:dyDescent="0.3">
      <c r="B179" s="34"/>
      <c r="C179" s="162" t="s">
        <v>285</v>
      </c>
      <c r="D179" s="162" t="s">
        <v>153</v>
      </c>
      <c r="E179" s="163" t="s">
        <v>286</v>
      </c>
      <c r="F179" s="241" t="s">
        <v>287</v>
      </c>
      <c r="G179" s="241"/>
      <c r="H179" s="241"/>
      <c r="I179" s="241"/>
      <c r="J179" s="164" t="s">
        <v>271</v>
      </c>
      <c r="K179" s="165">
        <v>1</v>
      </c>
      <c r="L179" s="242">
        <v>0</v>
      </c>
      <c r="M179" s="243"/>
      <c r="N179" s="244">
        <f>ROUND(L179*K179,2)</f>
        <v>0</v>
      </c>
      <c r="O179" s="244"/>
      <c r="P179" s="244"/>
      <c r="Q179" s="244"/>
      <c r="R179" s="36"/>
      <c r="T179" s="166" t="s">
        <v>22</v>
      </c>
      <c r="U179" s="43" t="s">
        <v>45</v>
      </c>
      <c r="V179" s="35"/>
      <c r="W179" s="167">
        <f>V179*K179</f>
        <v>0</v>
      </c>
      <c r="X179" s="167">
        <v>1.6920000000000001E-2</v>
      </c>
      <c r="Y179" s="167">
        <f>X179*K179</f>
        <v>1.6920000000000001E-2</v>
      </c>
      <c r="Z179" s="167">
        <v>0</v>
      </c>
      <c r="AA179" s="168">
        <f>Z179*K179</f>
        <v>0</v>
      </c>
      <c r="AR179" s="18" t="s">
        <v>217</v>
      </c>
      <c r="AT179" s="18" t="s">
        <v>153</v>
      </c>
      <c r="AU179" s="18" t="s">
        <v>102</v>
      </c>
      <c r="AY179" s="18" t="s">
        <v>152</v>
      </c>
      <c r="BE179" s="105">
        <f>IF(U179="základní",N179,0)</f>
        <v>0</v>
      </c>
      <c r="BF179" s="105">
        <f>IF(U179="snížená",N179,0)</f>
        <v>0</v>
      </c>
      <c r="BG179" s="105">
        <f>IF(U179="zákl. přenesená",N179,0)</f>
        <v>0</v>
      </c>
      <c r="BH179" s="105">
        <f>IF(U179="sníž. přenesená",N179,0)</f>
        <v>0</v>
      </c>
      <c r="BI179" s="105">
        <f>IF(U179="nulová",N179,0)</f>
        <v>0</v>
      </c>
      <c r="BJ179" s="18" t="s">
        <v>86</v>
      </c>
      <c r="BK179" s="105">
        <f>ROUND(L179*K179,2)</f>
        <v>0</v>
      </c>
      <c r="BL179" s="18" t="s">
        <v>217</v>
      </c>
      <c r="BM179" s="18" t="s">
        <v>288</v>
      </c>
    </row>
    <row r="180" spans="2:65" s="1" customFormat="1" ht="25.5" customHeight="1" x14ac:dyDescent="0.3">
      <c r="B180" s="34"/>
      <c r="C180" s="162" t="s">
        <v>289</v>
      </c>
      <c r="D180" s="162" t="s">
        <v>153</v>
      </c>
      <c r="E180" s="163" t="s">
        <v>290</v>
      </c>
      <c r="F180" s="241" t="s">
        <v>291</v>
      </c>
      <c r="G180" s="241"/>
      <c r="H180" s="241"/>
      <c r="I180" s="241"/>
      <c r="J180" s="164" t="s">
        <v>271</v>
      </c>
      <c r="K180" s="165">
        <v>1</v>
      </c>
      <c r="L180" s="242">
        <v>0</v>
      </c>
      <c r="M180" s="243"/>
      <c r="N180" s="244">
        <f>ROUND(L180*K180,2)</f>
        <v>0</v>
      </c>
      <c r="O180" s="244"/>
      <c r="P180" s="244"/>
      <c r="Q180" s="244"/>
      <c r="R180" s="36"/>
      <c r="T180" s="166" t="s">
        <v>22</v>
      </c>
      <c r="U180" s="43" t="s">
        <v>45</v>
      </c>
      <c r="V180" s="35"/>
      <c r="W180" s="167">
        <f>V180*K180</f>
        <v>0</v>
      </c>
      <c r="X180" s="167">
        <v>1.0749999999999999E-2</v>
      </c>
      <c r="Y180" s="167">
        <f>X180*K180</f>
        <v>1.0749999999999999E-2</v>
      </c>
      <c r="Z180" s="167">
        <v>0</v>
      </c>
      <c r="AA180" s="168">
        <f>Z180*K180</f>
        <v>0</v>
      </c>
      <c r="AR180" s="18" t="s">
        <v>217</v>
      </c>
      <c r="AT180" s="18" t="s">
        <v>153</v>
      </c>
      <c r="AU180" s="18" t="s">
        <v>102</v>
      </c>
      <c r="AY180" s="18" t="s">
        <v>152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18" t="s">
        <v>86</v>
      </c>
      <c r="BK180" s="105">
        <f>ROUND(L180*K180,2)</f>
        <v>0</v>
      </c>
      <c r="BL180" s="18" t="s">
        <v>217</v>
      </c>
      <c r="BM180" s="18" t="s">
        <v>292</v>
      </c>
    </row>
    <row r="181" spans="2:65" s="1" customFormat="1" ht="25.5" customHeight="1" x14ac:dyDescent="0.3">
      <c r="B181" s="34"/>
      <c r="C181" s="162" t="s">
        <v>293</v>
      </c>
      <c r="D181" s="162" t="s">
        <v>153</v>
      </c>
      <c r="E181" s="163" t="s">
        <v>294</v>
      </c>
      <c r="F181" s="241" t="s">
        <v>295</v>
      </c>
      <c r="G181" s="241"/>
      <c r="H181" s="241"/>
      <c r="I181" s="241"/>
      <c r="J181" s="164" t="s">
        <v>271</v>
      </c>
      <c r="K181" s="165">
        <v>1</v>
      </c>
      <c r="L181" s="242">
        <v>0</v>
      </c>
      <c r="M181" s="243"/>
      <c r="N181" s="244">
        <f>ROUND(L181*K181,2)</f>
        <v>0</v>
      </c>
      <c r="O181" s="244"/>
      <c r="P181" s="244"/>
      <c r="Q181" s="244"/>
      <c r="R181" s="36"/>
      <c r="T181" s="166" t="s">
        <v>22</v>
      </c>
      <c r="U181" s="43" t="s">
        <v>45</v>
      </c>
      <c r="V181" s="35"/>
      <c r="W181" s="167">
        <f>V181*K181</f>
        <v>0</v>
      </c>
      <c r="X181" s="167">
        <v>1.8E-3</v>
      </c>
      <c r="Y181" s="167">
        <f>X181*K181</f>
        <v>1.8E-3</v>
      </c>
      <c r="Z181" s="167">
        <v>0</v>
      </c>
      <c r="AA181" s="168">
        <f>Z181*K181</f>
        <v>0</v>
      </c>
      <c r="AR181" s="18" t="s">
        <v>217</v>
      </c>
      <c r="AT181" s="18" t="s">
        <v>153</v>
      </c>
      <c r="AU181" s="18" t="s">
        <v>102</v>
      </c>
      <c r="AY181" s="18" t="s">
        <v>152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18" t="s">
        <v>86</v>
      </c>
      <c r="BK181" s="105">
        <f>ROUND(L181*K181,2)</f>
        <v>0</v>
      </c>
      <c r="BL181" s="18" t="s">
        <v>217</v>
      </c>
      <c r="BM181" s="18" t="s">
        <v>296</v>
      </c>
    </row>
    <row r="182" spans="2:65" s="1" customFormat="1" ht="25.5" customHeight="1" x14ac:dyDescent="0.3">
      <c r="B182" s="34"/>
      <c r="C182" s="162" t="s">
        <v>297</v>
      </c>
      <c r="D182" s="162" t="s">
        <v>153</v>
      </c>
      <c r="E182" s="163" t="s">
        <v>298</v>
      </c>
      <c r="F182" s="241" t="s">
        <v>299</v>
      </c>
      <c r="G182" s="241"/>
      <c r="H182" s="241"/>
      <c r="I182" s="241"/>
      <c r="J182" s="164" t="s">
        <v>181</v>
      </c>
      <c r="K182" s="165">
        <v>2.9000000000000001E-2</v>
      </c>
      <c r="L182" s="242">
        <v>0</v>
      </c>
      <c r="M182" s="243"/>
      <c r="N182" s="244">
        <f>ROUND(L182*K182,2)</f>
        <v>0</v>
      </c>
      <c r="O182" s="244"/>
      <c r="P182" s="244"/>
      <c r="Q182" s="244"/>
      <c r="R182" s="36"/>
      <c r="T182" s="166" t="s">
        <v>22</v>
      </c>
      <c r="U182" s="43" t="s">
        <v>45</v>
      </c>
      <c r="V182" s="35"/>
      <c r="W182" s="167">
        <f>V182*K182</f>
        <v>0</v>
      </c>
      <c r="X182" s="167">
        <v>0</v>
      </c>
      <c r="Y182" s="167">
        <f>X182*K182</f>
        <v>0</v>
      </c>
      <c r="Z182" s="167">
        <v>0</v>
      </c>
      <c r="AA182" s="168">
        <f>Z182*K182</f>
        <v>0</v>
      </c>
      <c r="AR182" s="18" t="s">
        <v>217</v>
      </c>
      <c r="AT182" s="18" t="s">
        <v>153</v>
      </c>
      <c r="AU182" s="18" t="s">
        <v>102</v>
      </c>
      <c r="AY182" s="18" t="s">
        <v>152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18" t="s">
        <v>86</v>
      </c>
      <c r="BK182" s="105">
        <f>ROUND(L182*K182,2)</f>
        <v>0</v>
      </c>
      <c r="BL182" s="18" t="s">
        <v>217</v>
      </c>
      <c r="BM182" s="18" t="s">
        <v>300</v>
      </c>
    </row>
    <row r="183" spans="2:65" s="9" customFormat="1" ht="29.85" customHeight="1" x14ac:dyDescent="0.3">
      <c r="B183" s="151"/>
      <c r="C183" s="152"/>
      <c r="D183" s="161" t="s">
        <v>121</v>
      </c>
      <c r="E183" s="161"/>
      <c r="F183" s="161"/>
      <c r="G183" s="161"/>
      <c r="H183" s="161"/>
      <c r="I183" s="161"/>
      <c r="J183" s="161"/>
      <c r="K183" s="161"/>
      <c r="L183" s="161"/>
      <c r="M183" s="161"/>
      <c r="N183" s="249">
        <f>BK183</f>
        <v>0</v>
      </c>
      <c r="O183" s="250"/>
      <c r="P183" s="250"/>
      <c r="Q183" s="250"/>
      <c r="R183" s="154"/>
      <c r="T183" s="155"/>
      <c r="U183" s="152"/>
      <c r="V183" s="152"/>
      <c r="W183" s="156">
        <f>W184</f>
        <v>0</v>
      </c>
      <c r="X183" s="152"/>
      <c r="Y183" s="156">
        <f>Y184</f>
        <v>0</v>
      </c>
      <c r="Z183" s="152"/>
      <c r="AA183" s="157">
        <f>AA184</f>
        <v>2.0879999999999999E-2</v>
      </c>
      <c r="AR183" s="158" t="s">
        <v>102</v>
      </c>
      <c r="AT183" s="159" t="s">
        <v>79</v>
      </c>
      <c r="AU183" s="159" t="s">
        <v>86</v>
      </c>
      <c r="AY183" s="158" t="s">
        <v>152</v>
      </c>
      <c r="BK183" s="160">
        <f>BK184</f>
        <v>0</v>
      </c>
    </row>
    <row r="184" spans="2:65" s="1" customFormat="1" ht="38.25" customHeight="1" x14ac:dyDescent="0.3">
      <c r="B184" s="34"/>
      <c r="C184" s="162" t="s">
        <v>301</v>
      </c>
      <c r="D184" s="162" t="s">
        <v>153</v>
      </c>
      <c r="E184" s="163" t="s">
        <v>302</v>
      </c>
      <c r="F184" s="241" t="s">
        <v>303</v>
      </c>
      <c r="G184" s="241"/>
      <c r="H184" s="241"/>
      <c r="I184" s="241"/>
      <c r="J184" s="164" t="s">
        <v>176</v>
      </c>
      <c r="K184" s="165">
        <v>4.5</v>
      </c>
      <c r="L184" s="242">
        <v>0</v>
      </c>
      <c r="M184" s="243"/>
      <c r="N184" s="244">
        <f>ROUND(L184*K184,2)</f>
        <v>0</v>
      </c>
      <c r="O184" s="244"/>
      <c r="P184" s="244"/>
      <c r="Q184" s="244"/>
      <c r="R184" s="36"/>
      <c r="T184" s="166" t="s">
        <v>22</v>
      </c>
      <c r="U184" s="43" t="s">
        <v>45</v>
      </c>
      <c r="V184" s="35"/>
      <c r="W184" s="167">
        <f>V184*K184</f>
        <v>0</v>
      </c>
      <c r="X184" s="167">
        <v>0</v>
      </c>
      <c r="Y184" s="167">
        <f>X184*K184</f>
        <v>0</v>
      </c>
      <c r="Z184" s="167">
        <v>4.64E-3</v>
      </c>
      <c r="AA184" s="168">
        <f>Z184*K184</f>
        <v>2.0879999999999999E-2</v>
      </c>
      <c r="AR184" s="18" t="s">
        <v>217</v>
      </c>
      <c r="AT184" s="18" t="s">
        <v>153</v>
      </c>
      <c r="AU184" s="18" t="s">
        <v>102</v>
      </c>
      <c r="AY184" s="18" t="s">
        <v>152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18" t="s">
        <v>86</v>
      </c>
      <c r="BK184" s="105">
        <f>ROUND(L184*K184,2)</f>
        <v>0</v>
      </c>
      <c r="BL184" s="18" t="s">
        <v>217</v>
      </c>
      <c r="BM184" s="18" t="s">
        <v>304</v>
      </c>
    </row>
    <row r="185" spans="2:65" s="9" customFormat="1" ht="29.85" customHeight="1" x14ac:dyDescent="0.3">
      <c r="B185" s="151"/>
      <c r="C185" s="152"/>
      <c r="D185" s="161" t="s">
        <v>122</v>
      </c>
      <c r="E185" s="161"/>
      <c r="F185" s="161"/>
      <c r="G185" s="161"/>
      <c r="H185" s="161"/>
      <c r="I185" s="161"/>
      <c r="J185" s="161"/>
      <c r="K185" s="161"/>
      <c r="L185" s="161"/>
      <c r="M185" s="161"/>
      <c r="N185" s="249">
        <f>BK185</f>
        <v>0</v>
      </c>
      <c r="O185" s="250"/>
      <c r="P185" s="250"/>
      <c r="Q185" s="250"/>
      <c r="R185" s="154"/>
      <c r="T185" s="155"/>
      <c r="U185" s="152"/>
      <c r="V185" s="152"/>
      <c r="W185" s="156">
        <f>SUM(W186:W192)</f>
        <v>0</v>
      </c>
      <c r="X185" s="152"/>
      <c r="Y185" s="156">
        <f>SUM(Y186:Y192)</f>
        <v>1.160925</v>
      </c>
      <c r="Z185" s="152"/>
      <c r="AA185" s="157">
        <f>SUM(AA186:AA192)</f>
        <v>0.47204999999999997</v>
      </c>
      <c r="AR185" s="158" t="s">
        <v>102</v>
      </c>
      <c r="AT185" s="159" t="s">
        <v>79</v>
      </c>
      <c r="AU185" s="159" t="s">
        <v>86</v>
      </c>
      <c r="AY185" s="158" t="s">
        <v>152</v>
      </c>
      <c r="BK185" s="160">
        <f>SUM(BK186:BK192)</f>
        <v>0</v>
      </c>
    </row>
    <row r="186" spans="2:65" s="1" customFormat="1" ht="25.5" customHeight="1" x14ac:dyDescent="0.3">
      <c r="B186" s="34"/>
      <c r="C186" s="162" t="s">
        <v>305</v>
      </c>
      <c r="D186" s="162" t="s">
        <v>153</v>
      </c>
      <c r="E186" s="163" t="s">
        <v>306</v>
      </c>
      <c r="F186" s="241" t="s">
        <v>307</v>
      </c>
      <c r="G186" s="241"/>
      <c r="H186" s="241"/>
      <c r="I186" s="241"/>
      <c r="J186" s="164" t="s">
        <v>156</v>
      </c>
      <c r="K186" s="165">
        <v>70</v>
      </c>
      <c r="L186" s="242">
        <v>0</v>
      </c>
      <c r="M186" s="243"/>
      <c r="N186" s="244">
        <f t="shared" ref="N186:N192" si="25">ROUND(L186*K186,2)</f>
        <v>0</v>
      </c>
      <c r="O186" s="244"/>
      <c r="P186" s="244"/>
      <c r="Q186" s="244"/>
      <c r="R186" s="36"/>
      <c r="T186" s="166" t="s">
        <v>22</v>
      </c>
      <c r="U186" s="43" t="s">
        <v>45</v>
      </c>
      <c r="V186" s="35"/>
      <c r="W186" s="167">
        <f t="shared" ref="W186:W192" si="26">V186*K186</f>
        <v>0</v>
      </c>
      <c r="X186" s="167">
        <v>2.0000000000000001E-4</v>
      </c>
      <c r="Y186" s="167">
        <f t="shared" ref="Y186:Y192" si="27">X186*K186</f>
        <v>1.4E-2</v>
      </c>
      <c r="Z186" s="167">
        <v>0</v>
      </c>
      <c r="AA186" s="168">
        <f t="shared" ref="AA186:AA192" si="28">Z186*K186</f>
        <v>0</v>
      </c>
      <c r="AR186" s="18" t="s">
        <v>217</v>
      </c>
      <c r="AT186" s="18" t="s">
        <v>153</v>
      </c>
      <c r="AU186" s="18" t="s">
        <v>102</v>
      </c>
      <c r="AY186" s="18" t="s">
        <v>152</v>
      </c>
      <c r="BE186" s="105">
        <f t="shared" ref="BE186:BE192" si="29">IF(U186="základní",N186,0)</f>
        <v>0</v>
      </c>
      <c r="BF186" s="105">
        <f t="shared" ref="BF186:BF192" si="30">IF(U186="snížená",N186,0)</f>
        <v>0</v>
      </c>
      <c r="BG186" s="105">
        <f t="shared" ref="BG186:BG192" si="31">IF(U186="zákl. přenesená",N186,0)</f>
        <v>0</v>
      </c>
      <c r="BH186" s="105">
        <f t="shared" ref="BH186:BH192" si="32">IF(U186="sníž. přenesená",N186,0)</f>
        <v>0</v>
      </c>
      <c r="BI186" s="105">
        <f t="shared" ref="BI186:BI192" si="33">IF(U186="nulová",N186,0)</f>
        <v>0</v>
      </c>
      <c r="BJ186" s="18" t="s">
        <v>86</v>
      </c>
      <c r="BK186" s="105">
        <f t="shared" ref="BK186:BK192" si="34">ROUND(L186*K186,2)</f>
        <v>0</v>
      </c>
      <c r="BL186" s="18" t="s">
        <v>217</v>
      </c>
      <c r="BM186" s="18" t="s">
        <v>308</v>
      </c>
    </row>
    <row r="187" spans="2:65" s="1" customFormat="1" ht="16.5" customHeight="1" x14ac:dyDescent="0.3">
      <c r="B187" s="34"/>
      <c r="C187" s="162" t="s">
        <v>309</v>
      </c>
      <c r="D187" s="162" t="s">
        <v>153</v>
      </c>
      <c r="E187" s="163" t="s">
        <v>310</v>
      </c>
      <c r="F187" s="241" t="s">
        <v>311</v>
      </c>
      <c r="G187" s="241"/>
      <c r="H187" s="241"/>
      <c r="I187" s="241"/>
      <c r="J187" s="164" t="s">
        <v>156</v>
      </c>
      <c r="K187" s="165">
        <v>70</v>
      </c>
      <c r="L187" s="242">
        <v>0</v>
      </c>
      <c r="M187" s="243"/>
      <c r="N187" s="244">
        <f t="shared" si="25"/>
        <v>0</v>
      </c>
      <c r="O187" s="244"/>
      <c r="P187" s="244"/>
      <c r="Q187" s="244"/>
      <c r="R187" s="36"/>
      <c r="T187" s="166" t="s">
        <v>22</v>
      </c>
      <c r="U187" s="43" t="s">
        <v>45</v>
      </c>
      <c r="V187" s="35"/>
      <c r="W187" s="167">
        <f t="shared" si="26"/>
        <v>0</v>
      </c>
      <c r="X187" s="167">
        <v>1E-4</v>
      </c>
      <c r="Y187" s="167">
        <f t="shared" si="27"/>
        <v>7.0000000000000001E-3</v>
      </c>
      <c r="Z187" s="167">
        <v>0</v>
      </c>
      <c r="AA187" s="168">
        <f t="shared" si="28"/>
        <v>0</v>
      </c>
      <c r="AR187" s="18" t="s">
        <v>217</v>
      </c>
      <c r="AT187" s="18" t="s">
        <v>153</v>
      </c>
      <c r="AU187" s="18" t="s">
        <v>102</v>
      </c>
      <c r="AY187" s="18" t="s">
        <v>152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86</v>
      </c>
      <c r="BK187" s="105">
        <f t="shared" si="34"/>
        <v>0</v>
      </c>
      <c r="BL187" s="18" t="s">
        <v>217</v>
      </c>
      <c r="BM187" s="18" t="s">
        <v>312</v>
      </c>
    </row>
    <row r="188" spans="2:65" s="1" customFormat="1" ht="25.5" customHeight="1" x14ac:dyDescent="0.3">
      <c r="B188" s="34"/>
      <c r="C188" s="162" t="s">
        <v>313</v>
      </c>
      <c r="D188" s="162" t="s">
        <v>153</v>
      </c>
      <c r="E188" s="163" t="s">
        <v>314</v>
      </c>
      <c r="F188" s="241" t="s">
        <v>315</v>
      </c>
      <c r="G188" s="241"/>
      <c r="H188" s="241"/>
      <c r="I188" s="241"/>
      <c r="J188" s="164" t="s">
        <v>156</v>
      </c>
      <c r="K188" s="165">
        <v>45</v>
      </c>
      <c r="L188" s="242">
        <v>0</v>
      </c>
      <c r="M188" s="243"/>
      <c r="N188" s="244">
        <f t="shared" si="25"/>
        <v>0</v>
      </c>
      <c r="O188" s="244"/>
      <c r="P188" s="244"/>
      <c r="Q188" s="244"/>
      <c r="R188" s="36"/>
      <c r="T188" s="166" t="s">
        <v>22</v>
      </c>
      <c r="U188" s="43" t="s">
        <v>45</v>
      </c>
      <c r="V188" s="35"/>
      <c r="W188" s="167">
        <f t="shared" si="26"/>
        <v>0</v>
      </c>
      <c r="X188" s="167">
        <v>0</v>
      </c>
      <c r="Y188" s="167">
        <f t="shared" si="27"/>
        <v>0</v>
      </c>
      <c r="Z188" s="167">
        <v>1.0489999999999999E-2</v>
      </c>
      <c r="AA188" s="168">
        <f t="shared" si="28"/>
        <v>0.47204999999999997</v>
      </c>
      <c r="AR188" s="18" t="s">
        <v>217</v>
      </c>
      <c r="AT188" s="18" t="s">
        <v>153</v>
      </c>
      <c r="AU188" s="18" t="s">
        <v>102</v>
      </c>
      <c r="AY188" s="18" t="s">
        <v>152</v>
      </c>
      <c r="BE188" s="105">
        <f t="shared" si="29"/>
        <v>0</v>
      </c>
      <c r="BF188" s="105">
        <f t="shared" si="30"/>
        <v>0</v>
      </c>
      <c r="BG188" s="105">
        <f t="shared" si="31"/>
        <v>0</v>
      </c>
      <c r="BH188" s="105">
        <f t="shared" si="32"/>
        <v>0</v>
      </c>
      <c r="BI188" s="105">
        <f t="shared" si="33"/>
        <v>0</v>
      </c>
      <c r="BJ188" s="18" t="s">
        <v>86</v>
      </c>
      <c r="BK188" s="105">
        <f t="shared" si="34"/>
        <v>0</v>
      </c>
      <c r="BL188" s="18" t="s">
        <v>217</v>
      </c>
      <c r="BM188" s="18" t="s">
        <v>316</v>
      </c>
    </row>
    <row r="189" spans="2:65" s="1" customFormat="1" ht="16.5" customHeight="1" x14ac:dyDescent="0.3">
      <c r="B189" s="34"/>
      <c r="C189" s="162" t="s">
        <v>317</v>
      </c>
      <c r="D189" s="162" t="s">
        <v>153</v>
      </c>
      <c r="E189" s="163" t="s">
        <v>318</v>
      </c>
      <c r="F189" s="241" t="s">
        <v>319</v>
      </c>
      <c r="G189" s="241"/>
      <c r="H189" s="241"/>
      <c r="I189" s="241"/>
      <c r="J189" s="164" t="s">
        <v>156</v>
      </c>
      <c r="K189" s="165">
        <v>70</v>
      </c>
      <c r="L189" s="242">
        <v>0</v>
      </c>
      <c r="M189" s="243"/>
      <c r="N189" s="244">
        <f t="shared" si="25"/>
        <v>0</v>
      </c>
      <c r="O189" s="244"/>
      <c r="P189" s="244"/>
      <c r="Q189" s="244"/>
      <c r="R189" s="36"/>
      <c r="T189" s="166" t="s">
        <v>22</v>
      </c>
      <c r="U189" s="43" t="s">
        <v>45</v>
      </c>
      <c r="V189" s="35"/>
      <c r="W189" s="167">
        <f t="shared" si="26"/>
        <v>0</v>
      </c>
      <c r="X189" s="167">
        <v>1.29E-2</v>
      </c>
      <c r="Y189" s="167">
        <f t="shared" si="27"/>
        <v>0.90300000000000002</v>
      </c>
      <c r="Z189" s="167">
        <v>0</v>
      </c>
      <c r="AA189" s="168">
        <f t="shared" si="28"/>
        <v>0</v>
      </c>
      <c r="AR189" s="18" t="s">
        <v>217</v>
      </c>
      <c r="AT189" s="18" t="s">
        <v>153</v>
      </c>
      <c r="AU189" s="18" t="s">
        <v>102</v>
      </c>
      <c r="AY189" s="18" t="s">
        <v>152</v>
      </c>
      <c r="BE189" s="105">
        <f t="shared" si="29"/>
        <v>0</v>
      </c>
      <c r="BF189" s="105">
        <f t="shared" si="30"/>
        <v>0</v>
      </c>
      <c r="BG189" s="105">
        <f t="shared" si="31"/>
        <v>0</v>
      </c>
      <c r="BH189" s="105">
        <f t="shared" si="32"/>
        <v>0</v>
      </c>
      <c r="BI189" s="105">
        <f t="shared" si="33"/>
        <v>0</v>
      </c>
      <c r="BJ189" s="18" t="s">
        <v>86</v>
      </c>
      <c r="BK189" s="105">
        <f t="shared" si="34"/>
        <v>0</v>
      </c>
      <c r="BL189" s="18" t="s">
        <v>217</v>
      </c>
      <c r="BM189" s="18" t="s">
        <v>320</v>
      </c>
    </row>
    <row r="190" spans="2:65" s="1" customFormat="1" ht="38.25" customHeight="1" x14ac:dyDescent="0.3">
      <c r="B190" s="34"/>
      <c r="C190" s="162" t="s">
        <v>321</v>
      </c>
      <c r="D190" s="162" t="s">
        <v>153</v>
      </c>
      <c r="E190" s="163" t="s">
        <v>322</v>
      </c>
      <c r="F190" s="241" t="s">
        <v>323</v>
      </c>
      <c r="G190" s="241"/>
      <c r="H190" s="241"/>
      <c r="I190" s="241"/>
      <c r="J190" s="164" t="s">
        <v>156</v>
      </c>
      <c r="K190" s="165">
        <v>45</v>
      </c>
      <c r="L190" s="242">
        <v>0</v>
      </c>
      <c r="M190" s="243"/>
      <c r="N190" s="244">
        <f t="shared" si="25"/>
        <v>0</v>
      </c>
      <c r="O190" s="244"/>
      <c r="P190" s="244"/>
      <c r="Q190" s="244"/>
      <c r="R190" s="36"/>
      <c r="T190" s="166" t="s">
        <v>22</v>
      </c>
      <c r="U190" s="43" t="s">
        <v>45</v>
      </c>
      <c r="V190" s="35"/>
      <c r="W190" s="167">
        <f t="shared" si="26"/>
        <v>0</v>
      </c>
      <c r="X190" s="167">
        <v>1.17E-3</v>
      </c>
      <c r="Y190" s="167">
        <f t="shared" si="27"/>
        <v>5.2650000000000002E-2</v>
      </c>
      <c r="Z190" s="167">
        <v>0</v>
      </c>
      <c r="AA190" s="168">
        <f t="shared" si="28"/>
        <v>0</v>
      </c>
      <c r="AR190" s="18" t="s">
        <v>217</v>
      </c>
      <c r="AT190" s="18" t="s">
        <v>153</v>
      </c>
      <c r="AU190" s="18" t="s">
        <v>102</v>
      </c>
      <c r="AY190" s="18" t="s">
        <v>152</v>
      </c>
      <c r="BE190" s="105">
        <f t="shared" si="29"/>
        <v>0</v>
      </c>
      <c r="BF190" s="105">
        <f t="shared" si="30"/>
        <v>0</v>
      </c>
      <c r="BG190" s="105">
        <f t="shared" si="31"/>
        <v>0</v>
      </c>
      <c r="BH190" s="105">
        <f t="shared" si="32"/>
        <v>0</v>
      </c>
      <c r="BI190" s="105">
        <f t="shared" si="33"/>
        <v>0</v>
      </c>
      <c r="BJ190" s="18" t="s">
        <v>86</v>
      </c>
      <c r="BK190" s="105">
        <f t="shared" si="34"/>
        <v>0</v>
      </c>
      <c r="BL190" s="18" t="s">
        <v>217</v>
      </c>
      <c r="BM190" s="18" t="s">
        <v>324</v>
      </c>
    </row>
    <row r="191" spans="2:65" s="1" customFormat="1" ht="38.25" customHeight="1" x14ac:dyDescent="0.3">
      <c r="B191" s="34"/>
      <c r="C191" s="169" t="s">
        <v>325</v>
      </c>
      <c r="D191" s="169" t="s">
        <v>201</v>
      </c>
      <c r="E191" s="170" t="s">
        <v>326</v>
      </c>
      <c r="F191" s="245" t="s">
        <v>327</v>
      </c>
      <c r="G191" s="245"/>
      <c r="H191" s="245"/>
      <c r="I191" s="245"/>
      <c r="J191" s="171" t="s">
        <v>156</v>
      </c>
      <c r="K191" s="172">
        <v>47.25</v>
      </c>
      <c r="L191" s="246">
        <v>0</v>
      </c>
      <c r="M191" s="247"/>
      <c r="N191" s="248">
        <f t="shared" si="25"/>
        <v>0</v>
      </c>
      <c r="O191" s="244"/>
      <c r="P191" s="244"/>
      <c r="Q191" s="244"/>
      <c r="R191" s="36"/>
      <c r="T191" s="166" t="s">
        <v>22</v>
      </c>
      <c r="U191" s="43" t="s">
        <v>45</v>
      </c>
      <c r="V191" s="35"/>
      <c r="W191" s="167">
        <f t="shared" si="26"/>
        <v>0</v>
      </c>
      <c r="X191" s="167">
        <v>3.8999999999999998E-3</v>
      </c>
      <c r="Y191" s="167">
        <f t="shared" si="27"/>
        <v>0.18427499999999999</v>
      </c>
      <c r="Z191" s="167">
        <v>0</v>
      </c>
      <c r="AA191" s="168">
        <f t="shared" si="28"/>
        <v>0</v>
      </c>
      <c r="AR191" s="18" t="s">
        <v>276</v>
      </c>
      <c r="AT191" s="18" t="s">
        <v>201</v>
      </c>
      <c r="AU191" s="18" t="s">
        <v>102</v>
      </c>
      <c r="AY191" s="18" t="s">
        <v>152</v>
      </c>
      <c r="BE191" s="105">
        <f t="shared" si="29"/>
        <v>0</v>
      </c>
      <c r="BF191" s="105">
        <f t="shared" si="30"/>
        <v>0</v>
      </c>
      <c r="BG191" s="105">
        <f t="shared" si="31"/>
        <v>0</v>
      </c>
      <c r="BH191" s="105">
        <f t="shared" si="32"/>
        <v>0</v>
      </c>
      <c r="BI191" s="105">
        <f t="shared" si="33"/>
        <v>0</v>
      </c>
      <c r="BJ191" s="18" t="s">
        <v>86</v>
      </c>
      <c r="BK191" s="105">
        <f t="shared" si="34"/>
        <v>0</v>
      </c>
      <c r="BL191" s="18" t="s">
        <v>217</v>
      </c>
      <c r="BM191" s="18" t="s">
        <v>328</v>
      </c>
    </row>
    <row r="192" spans="2:65" s="1" customFormat="1" ht="25.5" customHeight="1" x14ac:dyDescent="0.3">
      <c r="B192" s="34"/>
      <c r="C192" s="162" t="s">
        <v>329</v>
      </c>
      <c r="D192" s="162" t="s">
        <v>153</v>
      </c>
      <c r="E192" s="163" t="s">
        <v>330</v>
      </c>
      <c r="F192" s="241" t="s">
        <v>331</v>
      </c>
      <c r="G192" s="241"/>
      <c r="H192" s="241"/>
      <c r="I192" s="241"/>
      <c r="J192" s="164" t="s">
        <v>181</v>
      </c>
      <c r="K192" s="165">
        <v>1.161</v>
      </c>
      <c r="L192" s="242">
        <v>0</v>
      </c>
      <c r="M192" s="243"/>
      <c r="N192" s="244">
        <f t="shared" si="25"/>
        <v>0</v>
      </c>
      <c r="O192" s="244"/>
      <c r="P192" s="244"/>
      <c r="Q192" s="244"/>
      <c r="R192" s="36"/>
      <c r="T192" s="166" t="s">
        <v>22</v>
      </c>
      <c r="U192" s="43" t="s">
        <v>45</v>
      </c>
      <c r="V192" s="35"/>
      <c r="W192" s="167">
        <f t="shared" si="26"/>
        <v>0</v>
      </c>
      <c r="X192" s="167">
        <v>0</v>
      </c>
      <c r="Y192" s="167">
        <f t="shared" si="27"/>
        <v>0</v>
      </c>
      <c r="Z192" s="167">
        <v>0</v>
      </c>
      <c r="AA192" s="168">
        <f t="shared" si="28"/>
        <v>0</v>
      </c>
      <c r="AR192" s="18" t="s">
        <v>217</v>
      </c>
      <c r="AT192" s="18" t="s">
        <v>153</v>
      </c>
      <c r="AU192" s="18" t="s">
        <v>102</v>
      </c>
      <c r="AY192" s="18" t="s">
        <v>152</v>
      </c>
      <c r="BE192" s="105">
        <f t="shared" si="29"/>
        <v>0</v>
      </c>
      <c r="BF192" s="105">
        <f t="shared" si="30"/>
        <v>0</v>
      </c>
      <c r="BG192" s="105">
        <f t="shared" si="31"/>
        <v>0</v>
      </c>
      <c r="BH192" s="105">
        <f t="shared" si="32"/>
        <v>0</v>
      </c>
      <c r="BI192" s="105">
        <f t="shared" si="33"/>
        <v>0</v>
      </c>
      <c r="BJ192" s="18" t="s">
        <v>86</v>
      </c>
      <c r="BK192" s="105">
        <f t="shared" si="34"/>
        <v>0</v>
      </c>
      <c r="BL192" s="18" t="s">
        <v>217</v>
      </c>
      <c r="BM192" s="18" t="s">
        <v>332</v>
      </c>
    </row>
    <row r="193" spans="2:65" s="9" customFormat="1" ht="29.85" customHeight="1" x14ac:dyDescent="0.3">
      <c r="B193" s="151"/>
      <c r="C193" s="152"/>
      <c r="D193" s="161" t="s">
        <v>123</v>
      </c>
      <c r="E193" s="161"/>
      <c r="F193" s="161"/>
      <c r="G193" s="161"/>
      <c r="H193" s="161"/>
      <c r="I193" s="161"/>
      <c r="J193" s="161"/>
      <c r="K193" s="161"/>
      <c r="L193" s="161"/>
      <c r="M193" s="161"/>
      <c r="N193" s="249">
        <f>BK193</f>
        <v>0</v>
      </c>
      <c r="O193" s="250"/>
      <c r="P193" s="250"/>
      <c r="Q193" s="250"/>
      <c r="R193" s="154"/>
      <c r="T193" s="155"/>
      <c r="U193" s="152"/>
      <c r="V193" s="152"/>
      <c r="W193" s="156">
        <f>SUM(W194:W196)</f>
        <v>0</v>
      </c>
      <c r="X193" s="152"/>
      <c r="Y193" s="156">
        <f>SUM(Y194:Y196)</f>
        <v>2.8808999999999998E-2</v>
      </c>
      <c r="Z193" s="152"/>
      <c r="AA193" s="157">
        <f>SUM(AA194:AA196)</f>
        <v>1.6032000000000001E-2</v>
      </c>
      <c r="AR193" s="158" t="s">
        <v>102</v>
      </c>
      <c r="AT193" s="159" t="s">
        <v>79</v>
      </c>
      <c r="AU193" s="159" t="s">
        <v>86</v>
      </c>
      <c r="AY193" s="158" t="s">
        <v>152</v>
      </c>
      <c r="BK193" s="160">
        <f>SUM(BK194:BK196)</f>
        <v>0</v>
      </c>
    </row>
    <row r="194" spans="2:65" s="1" customFormat="1" ht="16.5" customHeight="1" x14ac:dyDescent="0.3">
      <c r="B194" s="34"/>
      <c r="C194" s="162" t="s">
        <v>333</v>
      </c>
      <c r="D194" s="162" t="s">
        <v>153</v>
      </c>
      <c r="E194" s="163" t="s">
        <v>334</v>
      </c>
      <c r="F194" s="241" t="s">
        <v>335</v>
      </c>
      <c r="G194" s="241"/>
      <c r="H194" s="241"/>
      <c r="I194" s="241"/>
      <c r="J194" s="164" t="s">
        <v>176</v>
      </c>
      <c r="K194" s="165">
        <v>9.6</v>
      </c>
      <c r="L194" s="242">
        <v>0</v>
      </c>
      <c r="M194" s="243"/>
      <c r="N194" s="244">
        <f>ROUND(L194*K194,2)</f>
        <v>0</v>
      </c>
      <c r="O194" s="244"/>
      <c r="P194" s="244"/>
      <c r="Q194" s="244"/>
      <c r="R194" s="36"/>
      <c r="T194" s="166" t="s">
        <v>22</v>
      </c>
      <c r="U194" s="43" t="s">
        <v>45</v>
      </c>
      <c r="V194" s="35"/>
      <c r="W194" s="167">
        <f>V194*K194</f>
        <v>0</v>
      </c>
      <c r="X194" s="167">
        <v>0</v>
      </c>
      <c r="Y194" s="167">
        <f>X194*K194</f>
        <v>0</v>
      </c>
      <c r="Z194" s="167">
        <v>1.67E-3</v>
      </c>
      <c r="AA194" s="168">
        <f>Z194*K194</f>
        <v>1.6032000000000001E-2</v>
      </c>
      <c r="AR194" s="18" t="s">
        <v>217</v>
      </c>
      <c r="AT194" s="18" t="s">
        <v>153</v>
      </c>
      <c r="AU194" s="18" t="s">
        <v>102</v>
      </c>
      <c r="AY194" s="18" t="s">
        <v>152</v>
      </c>
      <c r="BE194" s="105">
        <f>IF(U194="základní",N194,0)</f>
        <v>0</v>
      </c>
      <c r="BF194" s="105">
        <f>IF(U194="snížená",N194,0)</f>
        <v>0</v>
      </c>
      <c r="BG194" s="105">
        <f>IF(U194="zákl. přenesená",N194,0)</f>
        <v>0</v>
      </c>
      <c r="BH194" s="105">
        <f>IF(U194="sníž. přenesená",N194,0)</f>
        <v>0</v>
      </c>
      <c r="BI194" s="105">
        <f>IF(U194="nulová",N194,0)</f>
        <v>0</v>
      </c>
      <c r="BJ194" s="18" t="s">
        <v>86</v>
      </c>
      <c r="BK194" s="105">
        <f>ROUND(L194*K194,2)</f>
        <v>0</v>
      </c>
      <c r="BL194" s="18" t="s">
        <v>217</v>
      </c>
      <c r="BM194" s="18" t="s">
        <v>336</v>
      </c>
    </row>
    <row r="195" spans="2:65" s="1" customFormat="1" ht="38.25" customHeight="1" x14ac:dyDescent="0.3">
      <c r="B195" s="34"/>
      <c r="C195" s="162" t="s">
        <v>337</v>
      </c>
      <c r="D195" s="162" t="s">
        <v>153</v>
      </c>
      <c r="E195" s="163" t="s">
        <v>338</v>
      </c>
      <c r="F195" s="241" t="s">
        <v>339</v>
      </c>
      <c r="G195" s="241"/>
      <c r="H195" s="241"/>
      <c r="I195" s="241"/>
      <c r="J195" s="164" t="s">
        <v>176</v>
      </c>
      <c r="K195" s="165">
        <v>9.9</v>
      </c>
      <c r="L195" s="242">
        <v>0</v>
      </c>
      <c r="M195" s="243"/>
      <c r="N195" s="244">
        <f>ROUND(L195*K195,2)</f>
        <v>0</v>
      </c>
      <c r="O195" s="244"/>
      <c r="P195" s="244"/>
      <c r="Q195" s="244"/>
      <c r="R195" s="36"/>
      <c r="T195" s="166" t="s">
        <v>22</v>
      </c>
      <c r="U195" s="43" t="s">
        <v>45</v>
      </c>
      <c r="V195" s="35"/>
      <c r="W195" s="167">
        <f>V195*K195</f>
        <v>0</v>
      </c>
      <c r="X195" s="167">
        <v>2.9099999999999998E-3</v>
      </c>
      <c r="Y195" s="167">
        <f>X195*K195</f>
        <v>2.8808999999999998E-2</v>
      </c>
      <c r="Z195" s="167">
        <v>0</v>
      </c>
      <c r="AA195" s="168">
        <f>Z195*K195</f>
        <v>0</v>
      </c>
      <c r="AR195" s="18" t="s">
        <v>217</v>
      </c>
      <c r="AT195" s="18" t="s">
        <v>153</v>
      </c>
      <c r="AU195" s="18" t="s">
        <v>102</v>
      </c>
      <c r="AY195" s="18" t="s">
        <v>152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18" t="s">
        <v>86</v>
      </c>
      <c r="BK195" s="105">
        <f>ROUND(L195*K195,2)</f>
        <v>0</v>
      </c>
      <c r="BL195" s="18" t="s">
        <v>217</v>
      </c>
      <c r="BM195" s="18" t="s">
        <v>340</v>
      </c>
    </row>
    <row r="196" spans="2:65" s="1" customFormat="1" ht="25.5" customHeight="1" x14ac:dyDescent="0.3">
      <c r="B196" s="34"/>
      <c r="C196" s="162" t="s">
        <v>341</v>
      </c>
      <c r="D196" s="162" t="s">
        <v>153</v>
      </c>
      <c r="E196" s="163" t="s">
        <v>342</v>
      </c>
      <c r="F196" s="241" t="s">
        <v>343</v>
      </c>
      <c r="G196" s="241"/>
      <c r="H196" s="241"/>
      <c r="I196" s="241"/>
      <c r="J196" s="164" t="s">
        <v>181</v>
      </c>
      <c r="K196" s="165">
        <v>2.9000000000000001E-2</v>
      </c>
      <c r="L196" s="242">
        <v>0</v>
      </c>
      <c r="M196" s="243"/>
      <c r="N196" s="244">
        <f>ROUND(L196*K196,2)</f>
        <v>0</v>
      </c>
      <c r="O196" s="244"/>
      <c r="P196" s="244"/>
      <c r="Q196" s="244"/>
      <c r="R196" s="36"/>
      <c r="T196" s="166" t="s">
        <v>22</v>
      </c>
      <c r="U196" s="43" t="s">
        <v>45</v>
      </c>
      <c r="V196" s="35"/>
      <c r="W196" s="167">
        <f>V196*K196</f>
        <v>0</v>
      </c>
      <c r="X196" s="167">
        <v>0</v>
      </c>
      <c r="Y196" s="167">
        <f>X196*K196</f>
        <v>0</v>
      </c>
      <c r="Z196" s="167">
        <v>0</v>
      </c>
      <c r="AA196" s="168">
        <f>Z196*K196</f>
        <v>0</v>
      </c>
      <c r="AR196" s="18" t="s">
        <v>217</v>
      </c>
      <c r="AT196" s="18" t="s">
        <v>153</v>
      </c>
      <c r="AU196" s="18" t="s">
        <v>102</v>
      </c>
      <c r="AY196" s="18" t="s">
        <v>152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18" t="s">
        <v>86</v>
      </c>
      <c r="BK196" s="105">
        <f>ROUND(L196*K196,2)</f>
        <v>0</v>
      </c>
      <c r="BL196" s="18" t="s">
        <v>217</v>
      </c>
      <c r="BM196" s="18" t="s">
        <v>344</v>
      </c>
    </row>
    <row r="197" spans="2:65" s="9" customFormat="1" ht="29.85" customHeight="1" x14ac:dyDescent="0.3">
      <c r="B197" s="151"/>
      <c r="C197" s="152"/>
      <c r="D197" s="161" t="s">
        <v>124</v>
      </c>
      <c r="E197" s="161"/>
      <c r="F197" s="161"/>
      <c r="G197" s="161"/>
      <c r="H197" s="161"/>
      <c r="I197" s="161"/>
      <c r="J197" s="161"/>
      <c r="K197" s="161"/>
      <c r="L197" s="161"/>
      <c r="M197" s="161"/>
      <c r="N197" s="249">
        <f>BK197</f>
        <v>0</v>
      </c>
      <c r="O197" s="250"/>
      <c r="P197" s="250"/>
      <c r="Q197" s="250"/>
      <c r="R197" s="154"/>
      <c r="T197" s="155"/>
      <c r="U197" s="152"/>
      <c r="V197" s="152"/>
      <c r="W197" s="156">
        <f>SUM(W198:W209)</f>
        <v>0</v>
      </c>
      <c r="X197" s="152"/>
      <c r="Y197" s="156">
        <f>SUM(Y198:Y209)</f>
        <v>0.54708479999999993</v>
      </c>
      <c r="Z197" s="152"/>
      <c r="AA197" s="157">
        <f>SUM(AA198:AA209)</f>
        <v>2.2184999999999997</v>
      </c>
      <c r="AR197" s="158" t="s">
        <v>102</v>
      </c>
      <c r="AT197" s="159" t="s">
        <v>79</v>
      </c>
      <c r="AU197" s="159" t="s">
        <v>86</v>
      </c>
      <c r="AY197" s="158" t="s">
        <v>152</v>
      </c>
      <c r="BK197" s="160">
        <f>SUM(BK198:BK209)</f>
        <v>0</v>
      </c>
    </row>
    <row r="198" spans="2:65" s="1" customFormat="1" ht="25.5" customHeight="1" x14ac:dyDescent="0.3">
      <c r="B198" s="34"/>
      <c r="C198" s="162" t="s">
        <v>345</v>
      </c>
      <c r="D198" s="162" t="s">
        <v>153</v>
      </c>
      <c r="E198" s="163" t="s">
        <v>346</v>
      </c>
      <c r="F198" s="241" t="s">
        <v>347</v>
      </c>
      <c r="G198" s="241"/>
      <c r="H198" s="241"/>
      <c r="I198" s="241"/>
      <c r="J198" s="164" t="s">
        <v>156</v>
      </c>
      <c r="K198" s="165">
        <v>90</v>
      </c>
      <c r="L198" s="242">
        <v>0</v>
      </c>
      <c r="M198" s="243"/>
      <c r="N198" s="244">
        <f t="shared" ref="N198:N209" si="35">ROUND(L198*K198,2)</f>
        <v>0</v>
      </c>
      <c r="O198" s="244"/>
      <c r="P198" s="244"/>
      <c r="Q198" s="244"/>
      <c r="R198" s="36"/>
      <c r="T198" s="166" t="s">
        <v>22</v>
      </c>
      <c r="U198" s="43" t="s">
        <v>45</v>
      </c>
      <c r="V198" s="35"/>
      <c r="W198" s="167">
        <f t="shared" ref="W198:W209" si="36">V198*K198</f>
        <v>0</v>
      </c>
      <c r="X198" s="167">
        <v>0</v>
      </c>
      <c r="Y198" s="167">
        <f t="shared" ref="Y198:Y209" si="37">X198*K198</f>
        <v>0</v>
      </c>
      <c r="Z198" s="167">
        <v>2.4649999999999998E-2</v>
      </c>
      <c r="AA198" s="168">
        <f t="shared" ref="AA198:AA209" si="38">Z198*K198</f>
        <v>2.2184999999999997</v>
      </c>
      <c r="AR198" s="18" t="s">
        <v>217</v>
      </c>
      <c r="AT198" s="18" t="s">
        <v>153</v>
      </c>
      <c r="AU198" s="18" t="s">
        <v>102</v>
      </c>
      <c r="AY198" s="18" t="s">
        <v>152</v>
      </c>
      <c r="BE198" s="105">
        <f t="shared" ref="BE198:BE209" si="39">IF(U198="základní",N198,0)</f>
        <v>0</v>
      </c>
      <c r="BF198" s="105">
        <f t="shared" ref="BF198:BF209" si="40">IF(U198="snížená",N198,0)</f>
        <v>0</v>
      </c>
      <c r="BG198" s="105">
        <f t="shared" ref="BG198:BG209" si="41">IF(U198="zákl. přenesená",N198,0)</f>
        <v>0</v>
      </c>
      <c r="BH198" s="105">
        <f t="shared" ref="BH198:BH209" si="42">IF(U198="sníž. přenesená",N198,0)</f>
        <v>0</v>
      </c>
      <c r="BI198" s="105">
        <f t="shared" ref="BI198:BI209" si="43">IF(U198="nulová",N198,0)</f>
        <v>0</v>
      </c>
      <c r="BJ198" s="18" t="s">
        <v>86</v>
      </c>
      <c r="BK198" s="105">
        <f t="shared" ref="BK198:BK209" si="44">ROUND(L198*K198,2)</f>
        <v>0</v>
      </c>
      <c r="BL198" s="18" t="s">
        <v>217</v>
      </c>
      <c r="BM198" s="18" t="s">
        <v>348</v>
      </c>
    </row>
    <row r="199" spans="2:65" s="1" customFormat="1" ht="38.25" customHeight="1" x14ac:dyDescent="0.3">
      <c r="B199" s="34"/>
      <c r="C199" s="162" t="s">
        <v>349</v>
      </c>
      <c r="D199" s="162" t="s">
        <v>153</v>
      </c>
      <c r="E199" s="163" t="s">
        <v>350</v>
      </c>
      <c r="F199" s="241" t="s">
        <v>351</v>
      </c>
      <c r="G199" s="241"/>
      <c r="H199" s="241"/>
      <c r="I199" s="241"/>
      <c r="J199" s="164" t="s">
        <v>156</v>
      </c>
      <c r="K199" s="165">
        <v>18.48</v>
      </c>
      <c r="L199" s="242">
        <v>0</v>
      </c>
      <c r="M199" s="243"/>
      <c r="N199" s="244">
        <f t="shared" si="35"/>
        <v>0</v>
      </c>
      <c r="O199" s="244"/>
      <c r="P199" s="244"/>
      <c r="Q199" s="244"/>
      <c r="R199" s="36"/>
      <c r="T199" s="166" t="s">
        <v>22</v>
      </c>
      <c r="U199" s="43" t="s">
        <v>45</v>
      </c>
      <c r="V199" s="35"/>
      <c r="W199" s="167">
        <f t="shared" si="36"/>
        <v>0</v>
      </c>
      <c r="X199" s="167">
        <v>2.5999999999999998E-4</v>
      </c>
      <c r="Y199" s="167">
        <f t="shared" si="37"/>
        <v>4.8047999999999997E-3</v>
      </c>
      <c r="Z199" s="167">
        <v>0</v>
      </c>
      <c r="AA199" s="168">
        <f t="shared" si="38"/>
        <v>0</v>
      </c>
      <c r="AR199" s="18" t="s">
        <v>217</v>
      </c>
      <c r="AT199" s="18" t="s">
        <v>153</v>
      </c>
      <c r="AU199" s="18" t="s">
        <v>102</v>
      </c>
      <c r="AY199" s="18" t="s">
        <v>152</v>
      </c>
      <c r="BE199" s="105">
        <f t="shared" si="39"/>
        <v>0</v>
      </c>
      <c r="BF199" s="105">
        <f t="shared" si="40"/>
        <v>0</v>
      </c>
      <c r="BG199" s="105">
        <f t="shared" si="41"/>
        <v>0</v>
      </c>
      <c r="BH199" s="105">
        <f t="shared" si="42"/>
        <v>0</v>
      </c>
      <c r="BI199" s="105">
        <f t="shared" si="43"/>
        <v>0</v>
      </c>
      <c r="BJ199" s="18" t="s">
        <v>86</v>
      </c>
      <c r="BK199" s="105">
        <f t="shared" si="44"/>
        <v>0</v>
      </c>
      <c r="BL199" s="18" t="s">
        <v>217</v>
      </c>
      <c r="BM199" s="18" t="s">
        <v>352</v>
      </c>
    </row>
    <row r="200" spans="2:65" s="1" customFormat="1" ht="25.5" customHeight="1" x14ac:dyDescent="0.3">
      <c r="B200" s="34"/>
      <c r="C200" s="169" t="s">
        <v>353</v>
      </c>
      <c r="D200" s="169" t="s">
        <v>201</v>
      </c>
      <c r="E200" s="170" t="s">
        <v>354</v>
      </c>
      <c r="F200" s="245" t="s">
        <v>355</v>
      </c>
      <c r="G200" s="245"/>
      <c r="H200" s="245"/>
      <c r="I200" s="245"/>
      <c r="J200" s="171" t="s">
        <v>198</v>
      </c>
      <c r="K200" s="172">
        <v>4</v>
      </c>
      <c r="L200" s="246">
        <v>0</v>
      </c>
      <c r="M200" s="247"/>
      <c r="N200" s="248">
        <f t="shared" si="35"/>
        <v>0</v>
      </c>
      <c r="O200" s="244"/>
      <c r="P200" s="244"/>
      <c r="Q200" s="244"/>
      <c r="R200" s="36"/>
      <c r="T200" s="166" t="s">
        <v>22</v>
      </c>
      <c r="U200" s="43" t="s">
        <v>45</v>
      </c>
      <c r="V200" s="35"/>
      <c r="W200" s="167">
        <f t="shared" si="36"/>
        <v>0</v>
      </c>
      <c r="X200" s="167">
        <v>7.3999999999999996E-2</v>
      </c>
      <c r="Y200" s="167">
        <f t="shared" si="37"/>
        <v>0.29599999999999999</v>
      </c>
      <c r="Z200" s="167">
        <v>0</v>
      </c>
      <c r="AA200" s="168">
        <f t="shared" si="38"/>
        <v>0</v>
      </c>
      <c r="AR200" s="18" t="s">
        <v>276</v>
      </c>
      <c r="AT200" s="18" t="s">
        <v>201</v>
      </c>
      <c r="AU200" s="18" t="s">
        <v>102</v>
      </c>
      <c r="AY200" s="18" t="s">
        <v>152</v>
      </c>
      <c r="BE200" s="105">
        <f t="shared" si="39"/>
        <v>0</v>
      </c>
      <c r="BF200" s="105">
        <f t="shared" si="40"/>
        <v>0</v>
      </c>
      <c r="BG200" s="105">
        <f t="shared" si="41"/>
        <v>0</v>
      </c>
      <c r="BH200" s="105">
        <f t="shared" si="42"/>
        <v>0</v>
      </c>
      <c r="BI200" s="105">
        <f t="shared" si="43"/>
        <v>0</v>
      </c>
      <c r="BJ200" s="18" t="s">
        <v>86</v>
      </c>
      <c r="BK200" s="105">
        <f t="shared" si="44"/>
        <v>0</v>
      </c>
      <c r="BL200" s="18" t="s">
        <v>217</v>
      </c>
      <c r="BM200" s="18" t="s">
        <v>356</v>
      </c>
    </row>
    <row r="201" spans="2:65" s="1" customFormat="1" ht="38.25" customHeight="1" x14ac:dyDescent="0.3">
      <c r="B201" s="34"/>
      <c r="C201" s="162" t="s">
        <v>357</v>
      </c>
      <c r="D201" s="162" t="s">
        <v>153</v>
      </c>
      <c r="E201" s="163" t="s">
        <v>358</v>
      </c>
      <c r="F201" s="241" t="s">
        <v>359</v>
      </c>
      <c r="G201" s="241"/>
      <c r="H201" s="241"/>
      <c r="I201" s="241"/>
      <c r="J201" s="164" t="s">
        <v>198</v>
      </c>
      <c r="K201" s="165">
        <v>2</v>
      </c>
      <c r="L201" s="242">
        <v>0</v>
      </c>
      <c r="M201" s="243"/>
      <c r="N201" s="244">
        <f t="shared" si="35"/>
        <v>0</v>
      </c>
      <c r="O201" s="244"/>
      <c r="P201" s="244"/>
      <c r="Q201" s="244"/>
      <c r="R201" s="36"/>
      <c r="T201" s="166" t="s">
        <v>22</v>
      </c>
      <c r="U201" s="43" t="s">
        <v>45</v>
      </c>
      <c r="V201" s="35"/>
      <c r="W201" s="167">
        <f t="shared" si="36"/>
        <v>0</v>
      </c>
      <c r="X201" s="167">
        <v>2.7E-4</v>
      </c>
      <c r="Y201" s="167">
        <f t="shared" si="37"/>
        <v>5.4000000000000001E-4</v>
      </c>
      <c r="Z201" s="167">
        <v>0</v>
      </c>
      <c r="AA201" s="168">
        <f t="shared" si="38"/>
        <v>0</v>
      </c>
      <c r="AR201" s="18" t="s">
        <v>217</v>
      </c>
      <c r="AT201" s="18" t="s">
        <v>153</v>
      </c>
      <c r="AU201" s="18" t="s">
        <v>102</v>
      </c>
      <c r="AY201" s="18" t="s">
        <v>152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8" t="s">
        <v>86</v>
      </c>
      <c r="BK201" s="105">
        <f t="shared" si="44"/>
        <v>0</v>
      </c>
      <c r="BL201" s="18" t="s">
        <v>217</v>
      </c>
      <c r="BM201" s="18" t="s">
        <v>360</v>
      </c>
    </row>
    <row r="202" spans="2:65" s="1" customFormat="1" ht="25.5" customHeight="1" x14ac:dyDescent="0.3">
      <c r="B202" s="34"/>
      <c r="C202" s="169" t="s">
        <v>361</v>
      </c>
      <c r="D202" s="169" t="s">
        <v>201</v>
      </c>
      <c r="E202" s="170" t="s">
        <v>362</v>
      </c>
      <c r="F202" s="245" t="s">
        <v>363</v>
      </c>
      <c r="G202" s="245"/>
      <c r="H202" s="245"/>
      <c r="I202" s="245"/>
      <c r="J202" s="171" t="s">
        <v>198</v>
      </c>
      <c r="K202" s="172">
        <v>2</v>
      </c>
      <c r="L202" s="246">
        <v>0</v>
      </c>
      <c r="M202" s="247"/>
      <c r="N202" s="248">
        <f t="shared" si="35"/>
        <v>0</v>
      </c>
      <c r="O202" s="244"/>
      <c r="P202" s="244"/>
      <c r="Q202" s="244"/>
      <c r="R202" s="36"/>
      <c r="T202" s="166" t="s">
        <v>22</v>
      </c>
      <c r="U202" s="43" t="s">
        <v>45</v>
      </c>
      <c r="V202" s="35"/>
      <c r="W202" s="167">
        <f t="shared" si="36"/>
        <v>0</v>
      </c>
      <c r="X202" s="167">
        <v>4.5999999999999999E-2</v>
      </c>
      <c r="Y202" s="167">
        <f t="shared" si="37"/>
        <v>9.1999999999999998E-2</v>
      </c>
      <c r="Z202" s="167">
        <v>0</v>
      </c>
      <c r="AA202" s="168">
        <f t="shared" si="38"/>
        <v>0</v>
      </c>
      <c r="AR202" s="18" t="s">
        <v>276</v>
      </c>
      <c r="AT202" s="18" t="s">
        <v>201</v>
      </c>
      <c r="AU202" s="18" t="s">
        <v>102</v>
      </c>
      <c r="AY202" s="18" t="s">
        <v>152</v>
      </c>
      <c r="BE202" s="105">
        <f t="shared" si="39"/>
        <v>0</v>
      </c>
      <c r="BF202" s="105">
        <f t="shared" si="40"/>
        <v>0</v>
      </c>
      <c r="BG202" s="105">
        <f t="shared" si="41"/>
        <v>0</v>
      </c>
      <c r="BH202" s="105">
        <f t="shared" si="42"/>
        <v>0</v>
      </c>
      <c r="BI202" s="105">
        <f t="shared" si="43"/>
        <v>0</v>
      </c>
      <c r="BJ202" s="18" t="s">
        <v>86</v>
      </c>
      <c r="BK202" s="105">
        <f t="shared" si="44"/>
        <v>0</v>
      </c>
      <c r="BL202" s="18" t="s">
        <v>217</v>
      </c>
      <c r="BM202" s="18" t="s">
        <v>364</v>
      </c>
    </row>
    <row r="203" spans="2:65" s="1" customFormat="1" ht="38.25" customHeight="1" x14ac:dyDescent="0.3">
      <c r="B203" s="34"/>
      <c r="C203" s="162" t="s">
        <v>365</v>
      </c>
      <c r="D203" s="162" t="s">
        <v>153</v>
      </c>
      <c r="E203" s="163" t="s">
        <v>366</v>
      </c>
      <c r="F203" s="241" t="s">
        <v>367</v>
      </c>
      <c r="G203" s="241"/>
      <c r="H203" s="241"/>
      <c r="I203" s="241"/>
      <c r="J203" s="164" t="s">
        <v>198</v>
      </c>
      <c r="K203" s="165">
        <v>1</v>
      </c>
      <c r="L203" s="242">
        <v>0</v>
      </c>
      <c r="M203" s="243"/>
      <c r="N203" s="244">
        <f t="shared" si="35"/>
        <v>0</v>
      </c>
      <c r="O203" s="244"/>
      <c r="P203" s="244"/>
      <c r="Q203" s="244"/>
      <c r="R203" s="36"/>
      <c r="T203" s="166" t="s">
        <v>22</v>
      </c>
      <c r="U203" s="43" t="s">
        <v>45</v>
      </c>
      <c r="V203" s="35"/>
      <c r="W203" s="167">
        <f t="shared" si="36"/>
        <v>0</v>
      </c>
      <c r="X203" s="167">
        <v>0</v>
      </c>
      <c r="Y203" s="167">
        <f t="shared" si="37"/>
        <v>0</v>
      </c>
      <c r="Z203" s="167">
        <v>0</v>
      </c>
      <c r="AA203" s="168">
        <f t="shared" si="38"/>
        <v>0</v>
      </c>
      <c r="AR203" s="18" t="s">
        <v>217</v>
      </c>
      <c r="AT203" s="18" t="s">
        <v>153</v>
      </c>
      <c r="AU203" s="18" t="s">
        <v>102</v>
      </c>
      <c r="AY203" s="18" t="s">
        <v>152</v>
      </c>
      <c r="BE203" s="105">
        <f t="shared" si="39"/>
        <v>0</v>
      </c>
      <c r="BF203" s="105">
        <f t="shared" si="40"/>
        <v>0</v>
      </c>
      <c r="BG203" s="105">
        <f t="shared" si="41"/>
        <v>0</v>
      </c>
      <c r="BH203" s="105">
        <f t="shared" si="42"/>
        <v>0</v>
      </c>
      <c r="BI203" s="105">
        <f t="shared" si="43"/>
        <v>0</v>
      </c>
      <c r="BJ203" s="18" t="s">
        <v>86</v>
      </c>
      <c r="BK203" s="105">
        <f t="shared" si="44"/>
        <v>0</v>
      </c>
      <c r="BL203" s="18" t="s">
        <v>217</v>
      </c>
      <c r="BM203" s="18" t="s">
        <v>368</v>
      </c>
    </row>
    <row r="204" spans="2:65" s="1" customFormat="1" ht="38.25" customHeight="1" x14ac:dyDescent="0.3">
      <c r="B204" s="34"/>
      <c r="C204" s="169" t="s">
        <v>369</v>
      </c>
      <c r="D204" s="169" t="s">
        <v>201</v>
      </c>
      <c r="E204" s="170" t="s">
        <v>370</v>
      </c>
      <c r="F204" s="245" t="s">
        <v>371</v>
      </c>
      <c r="G204" s="245"/>
      <c r="H204" s="245"/>
      <c r="I204" s="245"/>
      <c r="J204" s="171" t="s">
        <v>198</v>
      </c>
      <c r="K204" s="172">
        <v>1</v>
      </c>
      <c r="L204" s="246">
        <v>0</v>
      </c>
      <c r="M204" s="247"/>
      <c r="N204" s="248">
        <f t="shared" si="35"/>
        <v>0</v>
      </c>
      <c r="O204" s="244"/>
      <c r="P204" s="244"/>
      <c r="Q204" s="244"/>
      <c r="R204" s="36"/>
      <c r="T204" s="166" t="s">
        <v>22</v>
      </c>
      <c r="U204" s="43" t="s">
        <v>45</v>
      </c>
      <c r="V204" s="35"/>
      <c r="W204" s="167">
        <f t="shared" si="36"/>
        <v>0</v>
      </c>
      <c r="X204" s="167">
        <v>1.6E-2</v>
      </c>
      <c r="Y204" s="167">
        <f t="shared" si="37"/>
        <v>1.6E-2</v>
      </c>
      <c r="Z204" s="167">
        <v>0</v>
      </c>
      <c r="AA204" s="168">
        <f t="shared" si="38"/>
        <v>0</v>
      </c>
      <c r="AR204" s="18" t="s">
        <v>276</v>
      </c>
      <c r="AT204" s="18" t="s">
        <v>201</v>
      </c>
      <c r="AU204" s="18" t="s">
        <v>102</v>
      </c>
      <c r="AY204" s="18" t="s">
        <v>152</v>
      </c>
      <c r="BE204" s="105">
        <f t="shared" si="39"/>
        <v>0</v>
      </c>
      <c r="BF204" s="105">
        <f t="shared" si="40"/>
        <v>0</v>
      </c>
      <c r="BG204" s="105">
        <f t="shared" si="41"/>
        <v>0</v>
      </c>
      <c r="BH204" s="105">
        <f t="shared" si="42"/>
        <v>0</v>
      </c>
      <c r="BI204" s="105">
        <f t="shared" si="43"/>
        <v>0</v>
      </c>
      <c r="BJ204" s="18" t="s">
        <v>86</v>
      </c>
      <c r="BK204" s="105">
        <f t="shared" si="44"/>
        <v>0</v>
      </c>
      <c r="BL204" s="18" t="s">
        <v>217</v>
      </c>
      <c r="BM204" s="18" t="s">
        <v>372</v>
      </c>
    </row>
    <row r="205" spans="2:65" s="1" customFormat="1" ht="25.5" customHeight="1" x14ac:dyDescent="0.3">
      <c r="B205" s="34"/>
      <c r="C205" s="162" t="s">
        <v>373</v>
      </c>
      <c r="D205" s="162" t="s">
        <v>153</v>
      </c>
      <c r="E205" s="163" t="s">
        <v>374</v>
      </c>
      <c r="F205" s="241" t="s">
        <v>375</v>
      </c>
      <c r="G205" s="241"/>
      <c r="H205" s="241"/>
      <c r="I205" s="241"/>
      <c r="J205" s="164" t="s">
        <v>198</v>
      </c>
      <c r="K205" s="165">
        <v>1</v>
      </c>
      <c r="L205" s="242">
        <v>0</v>
      </c>
      <c r="M205" s="243"/>
      <c r="N205" s="244">
        <f t="shared" si="35"/>
        <v>0</v>
      </c>
      <c r="O205" s="244"/>
      <c r="P205" s="244"/>
      <c r="Q205" s="244"/>
      <c r="R205" s="36"/>
      <c r="T205" s="166" t="s">
        <v>22</v>
      </c>
      <c r="U205" s="43" t="s">
        <v>45</v>
      </c>
      <c r="V205" s="35"/>
      <c r="W205" s="167">
        <f t="shared" si="36"/>
        <v>0</v>
      </c>
      <c r="X205" s="167">
        <v>8.8000000000000003E-4</v>
      </c>
      <c r="Y205" s="167">
        <f t="shared" si="37"/>
        <v>8.8000000000000003E-4</v>
      </c>
      <c r="Z205" s="167">
        <v>0</v>
      </c>
      <c r="AA205" s="168">
        <f t="shared" si="38"/>
        <v>0</v>
      </c>
      <c r="AR205" s="18" t="s">
        <v>217</v>
      </c>
      <c r="AT205" s="18" t="s">
        <v>153</v>
      </c>
      <c r="AU205" s="18" t="s">
        <v>102</v>
      </c>
      <c r="AY205" s="18" t="s">
        <v>152</v>
      </c>
      <c r="BE205" s="105">
        <f t="shared" si="39"/>
        <v>0</v>
      </c>
      <c r="BF205" s="105">
        <f t="shared" si="40"/>
        <v>0</v>
      </c>
      <c r="BG205" s="105">
        <f t="shared" si="41"/>
        <v>0</v>
      </c>
      <c r="BH205" s="105">
        <f t="shared" si="42"/>
        <v>0</v>
      </c>
      <c r="BI205" s="105">
        <f t="shared" si="43"/>
        <v>0</v>
      </c>
      <c r="BJ205" s="18" t="s">
        <v>86</v>
      </c>
      <c r="BK205" s="105">
        <f t="shared" si="44"/>
        <v>0</v>
      </c>
      <c r="BL205" s="18" t="s">
        <v>217</v>
      </c>
      <c r="BM205" s="18" t="s">
        <v>376</v>
      </c>
    </row>
    <row r="206" spans="2:65" s="1" customFormat="1" ht="25.5" customHeight="1" x14ac:dyDescent="0.3">
      <c r="B206" s="34"/>
      <c r="C206" s="169" t="s">
        <v>377</v>
      </c>
      <c r="D206" s="169" t="s">
        <v>201</v>
      </c>
      <c r="E206" s="170" t="s">
        <v>378</v>
      </c>
      <c r="F206" s="245" t="s">
        <v>379</v>
      </c>
      <c r="G206" s="245"/>
      <c r="H206" s="245"/>
      <c r="I206" s="245"/>
      <c r="J206" s="171" t="s">
        <v>198</v>
      </c>
      <c r="K206" s="172">
        <v>1</v>
      </c>
      <c r="L206" s="246">
        <v>0</v>
      </c>
      <c r="M206" s="247"/>
      <c r="N206" s="248">
        <f t="shared" si="35"/>
        <v>0</v>
      </c>
      <c r="O206" s="244"/>
      <c r="P206" s="244"/>
      <c r="Q206" s="244"/>
      <c r="R206" s="36"/>
      <c r="T206" s="166" t="s">
        <v>22</v>
      </c>
      <c r="U206" s="43" t="s">
        <v>45</v>
      </c>
      <c r="V206" s="35"/>
      <c r="W206" s="167">
        <f t="shared" si="36"/>
        <v>0</v>
      </c>
      <c r="X206" s="167">
        <v>6.8000000000000005E-2</v>
      </c>
      <c r="Y206" s="167">
        <f t="shared" si="37"/>
        <v>6.8000000000000005E-2</v>
      </c>
      <c r="Z206" s="167">
        <v>0</v>
      </c>
      <c r="AA206" s="168">
        <f t="shared" si="38"/>
        <v>0</v>
      </c>
      <c r="AR206" s="18" t="s">
        <v>276</v>
      </c>
      <c r="AT206" s="18" t="s">
        <v>201</v>
      </c>
      <c r="AU206" s="18" t="s">
        <v>102</v>
      </c>
      <c r="AY206" s="18" t="s">
        <v>152</v>
      </c>
      <c r="BE206" s="105">
        <f t="shared" si="39"/>
        <v>0</v>
      </c>
      <c r="BF206" s="105">
        <f t="shared" si="40"/>
        <v>0</v>
      </c>
      <c r="BG206" s="105">
        <f t="shared" si="41"/>
        <v>0</v>
      </c>
      <c r="BH206" s="105">
        <f t="shared" si="42"/>
        <v>0</v>
      </c>
      <c r="BI206" s="105">
        <f t="shared" si="43"/>
        <v>0</v>
      </c>
      <c r="BJ206" s="18" t="s">
        <v>86</v>
      </c>
      <c r="BK206" s="105">
        <f t="shared" si="44"/>
        <v>0</v>
      </c>
      <c r="BL206" s="18" t="s">
        <v>217</v>
      </c>
      <c r="BM206" s="18" t="s">
        <v>380</v>
      </c>
    </row>
    <row r="207" spans="2:65" s="1" customFormat="1" ht="25.5" customHeight="1" x14ac:dyDescent="0.3">
      <c r="B207" s="34"/>
      <c r="C207" s="162" t="s">
        <v>381</v>
      </c>
      <c r="D207" s="162" t="s">
        <v>153</v>
      </c>
      <c r="E207" s="163" t="s">
        <v>382</v>
      </c>
      <c r="F207" s="241" t="s">
        <v>383</v>
      </c>
      <c r="G207" s="241"/>
      <c r="H207" s="241"/>
      <c r="I207" s="241"/>
      <c r="J207" s="164" t="s">
        <v>198</v>
      </c>
      <c r="K207" s="165">
        <v>1</v>
      </c>
      <c r="L207" s="242">
        <v>0</v>
      </c>
      <c r="M207" s="243"/>
      <c r="N207" s="244">
        <f t="shared" si="35"/>
        <v>0</v>
      </c>
      <c r="O207" s="244"/>
      <c r="P207" s="244"/>
      <c r="Q207" s="244"/>
      <c r="R207" s="36"/>
      <c r="T207" s="166" t="s">
        <v>22</v>
      </c>
      <c r="U207" s="43" t="s">
        <v>45</v>
      </c>
      <c r="V207" s="35"/>
      <c r="W207" s="167">
        <f t="shared" si="36"/>
        <v>0</v>
      </c>
      <c r="X207" s="167">
        <v>8.5999999999999998E-4</v>
      </c>
      <c r="Y207" s="167">
        <f t="shared" si="37"/>
        <v>8.5999999999999998E-4</v>
      </c>
      <c r="Z207" s="167">
        <v>0</v>
      </c>
      <c r="AA207" s="168">
        <f t="shared" si="38"/>
        <v>0</v>
      </c>
      <c r="AR207" s="18" t="s">
        <v>217</v>
      </c>
      <c r="AT207" s="18" t="s">
        <v>153</v>
      </c>
      <c r="AU207" s="18" t="s">
        <v>102</v>
      </c>
      <c r="AY207" s="18" t="s">
        <v>152</v>
      </c>
      <c r="BE207" s="105">
        <f t="shared" si="39"/>
        <v>0</v>
      </c>
      <c r="BF207" s="105">
        <f t="shared" si="40"/>
        <v>0</v>
      </c>
      <c r="BG207" s="105">
        <f t="shared" si="41"/>
        <v>0</v>
      </c>
      <c r="BH207" s="105">
        <f t="shared" si="42"/>
        <v>0</v>
      </c>
      <c r="BI207" s="105">
        <f t="shared" si="43"/>
        <v>0</v>
      </c>
      <c r="BJ207" s="18" t="s">
        <v>86</v>
      </c>
      <c r="BK207" s="105">
        <f t="shared" si="44"/>
        <v>0</v>
      </c>
      <c r="BL207" s="18" t="s">
        <v>217</v>
      </c>
      <c r="BM207" s="18" t="s">
        <v>384</v>
      </c>
    </row>
    <row r="208" spans="2:65" s="1" customFormat="1" ht="38.25" customHeight="1" x14ac:dyDescent="0.3">
      <c r="B208" s="34"/>
      <c r="C208" s="169" t="s">
        <v>385</v>
      </c>
      <c r="D208" s="169" t="s">
        <v>201</v>
      </c>
      <c r="E208" s="170" t="s">
        <v>386</v>
      </c>
      <c r="F208" s="245" t="s">
        <v>387</v>
      </c>
      <c r="G208" s="245"/>
      <c r="H208" s="245"/>
      <c r="I208" s="245"/>
      <c r="J208" s="171" t="s">
        <v>198</v>
      </c>
      <c r="K208" s="172">
        <v>1</v>
      </c>
      <c r="L208" s="246">
        <v>0</v>
      </c>
      <c r="M208" s="247"/>
      <c r="N208" s="248">
        <f t="shared" si="35"/>
        <v>0</v>
      </c>
      <c r="O208" s="244"/>
      <c r="P208" s="244"/>
      <c r="Q208" s="244"/>
      <c r="R208" s="36"/>
      <c r="T208" s="166" t="s">
        <v>22</v>
      </c>
      <c r="U208" s="43" t="s">
        <v>45</v>
      </c>
      <c r="V208" s="35"/>
      <c r="W208" s="167">
        <f t="shared" si="36"/>
        <v>0</v>
      </c>
      <c r="X208" s="167">
        <v>6.8000000000000005E-2</v>
      </c>
      <c r="Y208" s="167">
        <f t="shared" si="37"/>
        <v>6.8000000000000005E-2</v>
      </c>
      <c r="Z208" s="167">
        <v>0</v>
      </c>
      <c r="AA208" s="168">
        <f t="shared" si="38"/>
        <v>0</v>
      </c>
      <c r="AR208" s="18" t="s">
        <v>276</v>
      </c>
      <c r="AT208" s="18" t="s">
        <v>201</v>
      </c>
      <c r="AU208" s="18" t="s">
        <v>102</v>
      </c>
      <c r="AY208" s="18" t="s">
        <v>152</v>
      </c>
      <c r="BE208" s="105">
        <f t="shared" si="39"/>
        <v>0</v>
      </c>
      <c r="BF208" s="105">
        <f t="shared" si="40"/>
        <v>0</v>
      </c>
      <c r="BG208" s="105">
        <f t="shared" si="41"/>
        <v>0</v>
      </c>
      <c r="BH208" s="105">
        <f t="shared" si="42"/>
        <v>0</v>
      </c>
      <c r="BI208" s="105">
        <f t="shared" si="43"/>
        <v>0</v>
      </c>
      <c r="BJ208" s="18" t="s">
        <v>86</v>
      </c>
      <c r="BK208" s="105">
        <f t="shared" si="44"/>
        <v>0</v>
      </c>
      <c r="BL208" s="18" t="s">
        <v>217</v>
      </c>
      <c r="BM208" s="18" t="s">
        <v>388</v>
      </c>
    </row>
    <row r="209" spans="2:65" s="1" customFormat="1" ht="25.5" customHeight="1" x14ac:dyDescent="0.3">
      <c r="B209" s="34"/>
      <c r="C209" s="162" t="s">
        <v>389</v>
      </c>
      <c r="D209" s="162" t="s">
        <v>153</v>
      </c>
      <c r="E209" s="163" t="s">
        <v>390</v>
      </c>
      <c r="F209" s="241" t="s">
        <v>391</v>
      </c>
      <c r="G209" s="241"/>
      <c r="H209" s="241"/>
      <c r="I209" s="241"/>
      <c r="J209" s="164" t="s">
        <v>181</v>
      </c>
      <c r="K209" s="165">
        <v>0.54700000000000004</v>
      </c>
      <c r="L209" s="242">
        <v>0</v>
      </c>
      <c r="M209" s="243"/>
      <c r="N209" s="244">
        <f t="shared" si="35"/>
        <v>0</v>
      </c>
      <c r="O209" s="244"/>
      <c r="P209" s="244"/>
      <c r="Q209" s="244"/>
      <c r="R209" s="36"/>
      <c r="T209" s="166" t="s">
        <v>22</v>
      </c>
      <c r="U209" s="43" t="s">
        <v>45</v>
      </c>
      <c r="V209" s="35"/>
      <c r="W209" s="167">
        <f t="shared" si="36"/>
        <v>0</v>
      </c>
      <c r="X209" s="167">
        <v>0</v>
      </c>
      <c r="Y209" s="167">
        <f t="shared" si="37"/>
        <v>0</v>
      </c>
      <c r="Z209" s="167">
        <v>0</v>
      </c>
      <c r="AA209" s="168">
        <f t="shared" si="38"/>
        <v>0</v>
      </c>
      <c r="AR209" s="18" t="s">
        <v>217</v>
      </c>
      <c r="AT209" s="18" t="s">
        <v>153</v>
      </c>
      <c r="AU209" s="18" t="s">
        <v>102</v>
      </c>
      <c r="AY209" s="18" t="s">
        <v>152</v>
      </c>
      <c r="BE209" s="105">
        <f t="shared" si="39"/>
        <v>0</v>
      </c>
      <c r="BF209" s="105">
        <f t="shared" si="40"/>
        <v>0</v>
      </c>
      <c r="BG209" s="105">
        <f t="shared" si="41"/>
        <v>0</v>
      </c>
      <c r="BH209" s="105">
        <f t="shared" si="42"/>
        <v>0</v>
      </c>
      <c r="BI209" s="105">
        <f t="shared" si="43"/>
        <v>0</v>
      </c>
      <c r="BJ209" s="18" t="s">
        <v>86</v>
      </c>
      <c r="BK209" s="105">
        <f t="shared" si="44"/>
        <v>0</v>
      </c>
      <c r="BL209" s="18" t="s">
        <v>217</v>
      </c>
      <c r="BM209" s="18" t="s">
        <v>392</v>
      </c>
    </row>
    <row r="210" spans="2:65" s="9" customFormat="1" ht="29.85" customHeight="1" x14ac:dyDescent="0.3">
      <c r="B210" s="151"/>
      <c r="C210" s="152"/>
      <c r="D210" s="161" t="s">
        <v>125</v>
      </c>
      <c r="E210" s="161"/>
      <c r="F210" s="161"/>
      <c r="G210" s="161"/>
      <c r="H210" s="161"/>
      <c r="I210" s="161"/>
      <c r="J210" s="161"/>
      <c r="K210" s="161"/>
      <c r="L210" s="161"/>
      <c r="M210" s="161"/>
      <c r="N210" s="249">
        <f>BK210</f>
        <v>0</v>
      </c>
      <c r="O210" s="250"/>
      <c r="P210" s="250"/>
      <c r="Q210" s="250"/>
      <c r="R210" s="154"/>
      <c r="T210" s="155"/>
      <c r="U210" s="152"/>
      <c r="V210" s="152"/>
      <c r="W210" s="156">
        <f>SUM(W211:W215)</f>
        <v>0</v>
      </c>
      <c r="X210" s="152"/>
      <c r="Y210" s="156">
        <f>SUM(Y211:Y215)</f>
        <v>0.53935</v>
      </c>
      <c r="Z210" s="152"/>
      <c r="AA210" s="157">
        <f>SUM(AA211:AA215)</f>
        <v>0</v>
      </c>
      <c r="AR210" s="158" t="s">
        <v>102</v>
      </c>
      <c r="AT210" s="159" t="s">
        <v>79</v>
      </c>
      <c r="AU210" s="159" t="s">
        <v>86</v>
      </c>
      <c r="AY210" s="158" t="s">
        <v>152</v>
      </c>
      <c r="BK210" s="160">
        <f>SUM(BK211:BK215)</f>
        <v>0</v>
      </c>
    </row>
    <row r="211" spans="2:65" s="1" customFormat="1" ht="25.5" customHeight="1" x14ac:dyDescent="0.3">
      <c r="B211" s="34"/>
      <c r="C211" s="162" t="s">
        <v>393</v>
      </c>
      <c r="D211" s="162" t="s">
        <v>153</v>
      </c>
      <c r="E211" s="163" t="s">
        <v>394</v>
      </c>
      <c r="F211" s="241" t="s">
        <v>395</v>
      </c>
      <c r="G211" s="241"/>
      <c r="H211" s="241"/>
      <c r="I211" s="241"/>
      <c r="J211" s="164" t="s">
        <v>156</v>
      </c>
      <c r="K211" s="165">
        <v>37.5</v>
      </c>
      <c r="L211" s="242">
        <v>0</v>
      </c>
      <c r="M211" s="243"/>
      <c r="N211" s="244">
        <f>ROUND(L211*K211,2)</f>
        <v>0</v>
      </c>
      <c r="O211" s="244"/>
      <c r="P211" s="244"/>
      <c r="Q211" s="244"/>
      <c r="R211" s="36"/>
      <c r="T211" s="166" t="s">
        <v>22</v>
      </c>
      <c r="U211" s="43" t="s">
        <v>45</v>
      </c>
      <c r="V211" s="35"/>
      <c r="W211" s="167">
        <f>V211*K211</f>
        <v>0</v>
      </c>
      <c r="X211" s="167">
        <v>1E-4</v>
      </c>
      <c r="Y211" s="167">
        <f>X211*K211</f>
        <v>3.7500000000000003E-3</v>
      </c>
      <c r="Z211" s="167">
        <v>0</v>
      </c>
      <c r="AA211" s="168">
        <f>Z211*K211</f>
        <v>0</v>
      </c>
      <c r="AR211" s="18" t="s">
        <v>217</v>
      </c>
      <c r="AT211" s="18" t="s">
        <v>153</v>
      </c>
      <c r="AU211" s="18" t="s">
        <v>102</v>
      </c>
      <c r="AY211" s="18" t="s">
        <v>152</v>
      </c>
      <c r="BE211" s="105">
        <f>IF(U211="základní",N211,0)</f>
        <v>0</v>
      </c>
      <c r="BF211" s="105">
        <f>IF(U211="snížená",N211,0)</f>
        <v>0</v>
      </c>
      <c r="BG211" s="105">
        <f>IF(U211="zákl. přenesená",N211,0)</f>
        <v>0</v>
      </c>
      <c r="BH211" s="105">
        <f>IF(U211="sníž. přenesená",N211,0)</f>
        <v>0</v>
      </c>
      <c r="BI211" s="105">
        <f>IF(U211="nulová",N211,0)</f>
        <v>0</v>
      </c>
      <c r="BJ211" s="18" t="s">
        <v>86</v>
      </c>
      <c r="BK211" s="105">
        <f>ROUND(L211*K211,2)</f>
        <v>0</v>
      </c>
      <c r="BL211" s="18" t="s">
        <v>217</v>
      </c>
      <c r="BM211" s="18" t="s">
        <v>396</v>
      </c>
    </row>
    <row r="212" spans="2:65" s="1" customFormat="1" ht="25.5" customHeight="1" x14ac:dyDescent="0.3">
      <c r="B212" s="34"/>
      <c r="C212" s="169" t="s">
        <v>397</v>
      </c>
      <c r="D212" s="169" t="s">
        <v>201</v>
      </c>
      <c r="E212" s="170" t="s">
        <v>398</v>
      </c>
      <c r="F212" s="245" t="s">
        <v>399</v>
      </c>
      <c r="G212" s="245"/>
      <c r="H212" s="245"/>
      <c r="I212" s="245"/>
      <c r="J212" s="171" t="s">
        <v>181</v>
      </c>
      <c r="K212" s="172">
        <v>0.52300000000000002</v>
      </c>
      <c r="L212" s="246">
        <v>0</v>
      </c>
      <c r="M212" s="247"/>
      <c r="N212" s="248">
        <f>ROUND(L212*K212,2)</f>
        <v>0</v>
      </c>
      <c r="O212" s="244"/>
      <c r="P212" s="244"/>
      <c r="Q212" s="244"/>
      <c r="R212" s="36"/>
      <c r="T212" s="166" t="s">
        <v>22</v>
      </c>
      <c r="U212" s="43" t="s">
        <v>45</v>
      </c>
      <c r="V212" s="35"/>
      <c r="W212" s="167">
        <f>V212*K212</f>
        <v>0</v>
      </c>
      <c r="X212" s="167">
        <v>1</v>
      </c>
      <c r="Y212" s="167">
        <f>X212*K212</f>
        <v>0.52300000000000002</v>
      </c>
      <c r="Z212" s="167">
        <v>0</v>
      </c>
      <c r="AA212" s="168">
        <f>Z212*K212</f>
        <v>0</v>
      </c>
      <c r="AR212" s="18" t="s">
        <v>276</v>
      </c>
      <c r="AT212" s="18" t="s">
        <v>201</v>
      </c>
      <c r="AU212" s="18" t="s">
        <v>102</v>
      </c>
      <c r="AY212" s="18" t="s">
        <v>152</v>
      </c>
      <c r="BE212" s="105">
        <f>IF(U212="základní",N212,0)</f>
        <v>0</v>
      </c>
      <c r="BF212" s="105">
        <f>IF(U212="snížená",N212,0)</f>
        <v>0</v>
      </c>
      <c r="BG212" s="105">
        <f>IF(U212="zákl. přenesená",N212,0)</f>
        <v>0</v>
      </c>
      <c r="BH212" s="105">
        <f>IF(U212="sníž. přenesená",N212,0)</f>
        <v>0</v>
      </c>
      <c r="BI212" s="105">
        <f>IF(U212="nulová",N212,0)</f>
        <v>0</v>
      </c>
      <c r="BJ212" s="18" t="s">
        <v>86</v>
      </c>
      <c r="BK212" s="105">
        <f>ROUND(L212*K212,2)</f>
        <v>0</v>
      </c>
      <c r="BL212" s="18" t="s">
        <v>217</v>
      </c>
      <c r="BM212" s="18" t="s">
        <v>400</v>
      </c>
    </row>
    <row r="213" spans="2:65" s="1" customFormat="1" ht="25.5" customHeight="1" x14ac:dyDescent="0.3">
      <c r="B213" s="34"/>
      <c r="C213" s="162" t="s">
        <v>401</v>
      </c>
      <c r="D213" s="162" t="s">
        <v>153</v>
      </c>
      <c r="E213" s="163" t="s">
        <v>402</v>
      </c>
      <c r="F213" s="241" t="s">
        <v>403</v>
      </c>
      <c r="G213" s="241"/>
      <c r="H213" s="241"/>
      <c r="I213" s="241"/>
      <c r="J213" s="164" t="s">
        <v>156</v>
      </c>
      <c r="K213" s="165">
        <v>3</v>
      </c>
      <c r="L213" s="242">
        <v>0</v>
      </c>
      <c r="M213" s="243"/>
      <c r="N213" s="244">
        <f>ROUND(L213*K213,2)</f>
        <v>0</v>
      </c>
      <c r="O213" s="244"/>
      <c r="P213" s="244"/>
      <c r="Q213" s="244"/>
      <c r="R213" s="36"/>
      <c r="T213" s="166" t="s">
        <v>22</v>
      </c>
      <c r="U213" s="43" t="s">
        <v>45</v>
      </c>
      <c r="V213" s="35"/>
      <c r="W213" s="167">
        <f>V213*K213</f>
        <v>0</v>
      </c>
      <c r="X213" s="167">
        <v>0</v>
      </c>
      <c r="Y213" s="167">
        <f>X213*K213</f>
        <v>0</v>
      </c>
      <c r="Z213" s="167">
        <v>0</v>
      </c>
      <c r="AA213" s="168">
        <f>Z213*K213</f>
        <v>0</v>
      </c>
      <c r="AR213" s="18" t="s">
        <v>217</v>
      </c>
      <c r="AT213" s="18" t="s">
        <v>153</v>
      </c>
      <c r="AU213" s="18" t="s">
        <v>102</v>
      </c>
      <c r="AY213" s="18" t="s">
        <v>152</v>
      </c>
      <c r="BE213" s="105">
        <f>IF(U213="základní",N213,0)</f>
        <v>0</v>
      </c>
      <c r="BF213" s="105">
        <f>IF(U213="snížená",N213,0)</f>
        <v>0</v>
      </c>
      <c r="BG213" s="105">
        <f>IF(U213="zákl. přenesená",N213,0)</f>
        <v>0</v>
      </c>
      <c r="BH213" s="105">
        <f>IF(U213="sníž. přenesená",N213,0)</f>
        <v>0</v>
      </c>
      <c r="BI213" s="105">
        <f>IF(U213="nulová",N213,0)</f>
        <v>0</v>
      </c>
      <c r="BJ213" s="18" t="s">
        <v>86</v>
      </c>
      <c r="BK213" s="105">
        <f>ROUND(L213*K213,2)</f>
        <v>0</v>
      </c>
      <c r="BL213" s="18" t="s">
        <v>217</v>
      </c>
      <c r="BM213" s="18" t="s">
        <v>404</v>
      </c>
    </row>
    <row r="214" spans="2:65" s="1" customFormat="1" ht="25.5" customHeight="1" x14ac:dyDescent="0.3">
      <c r="B214" s="34"/>
      <c r="C214" s="169" t="s">
        <v>405</v>
      </c>
      <c r="D214" s="169" t="s">
        <v>201</v>
      </c>
      <c r="E214" s="170" t="s">
        <v>406</v>
      </c>
      <c r="F214" s="245" t="s">
        <v>407</v>
      </c>
      <c r="G214" s="245"/>
      <c r="H214" s="245"/>
      <c r="I214" s="245"/>
      <c r="J214" s="171" t="s">
        <v>156</v>
      </c>
      <c r="K214" s="172">
        <v>3</v>
      </c>
      <c r="L214" s="246">
        <v>0</v>
      </c>
      <c r="M214" s="247"/>
      <c r="N214" s="248">
        <f>ROUND(L214*K214,2)</f>
        <v>0</v>
      </c>
      <c r="O214" s="244"/>
      <c r="P214" s="244"/>
      <c r="Q214" s="244"/>
      <c r="R214" s="36"/>
      <c r="T214" s="166" t="s">
        <v>22</v>
      </c>
      <c r="U214" s="43" t="s">
        <v>45</v>
      </c>
      <c r="V214" s="35"/>
      <c r="W214" s="167">
        <f>V214*K214</f>
        <v>0</v>
      </c>
      <c r="X214" s="167">
        <v>4.1999999999999997E-3</v>
      </c>
      <c r="Y214" s="167">
        <f>X214*K214</f>
        <v>1.26E-2</v>
      </c>
      <c r="Z214" s="167">
        <v>0</v>
      </c>
      <c r="AA214" s="168">
        <f>Z214*K214</f>
        <v>0</v>
      </c>
      <c r="AR214" s="18" t="s">
        <v>276</v>
      </c>
      <c r="AT214" s="18" t="s">
        <v>201</v>
      </c>
      <c r="AU214" s="18" t="s">
        <v>102</v>
      </c>
      <c r="AY214" s="18" t="s">
        <v>152</v>
      </c>
      <c r="BE214" s="105">
        <f>IF(U214="základní",N214,0)</f>
        <v>0</v>
      </c>
      <c r="BF214" s="105">
        <f>IF(U214="snížená",N214,0)</f>
        <v>0</v>
      </c>
      <c r="BG214" s="105">
        <f>IF(U214="zákl. přenesená",N214,0)</f>
        <v>0</v>
      </c>
      <c r="BH214" s="105">
        <f>IF(U214="sníž. přenesená",N214,0)</f>
        <v>0</v>
      </c>
      <c r="BI214" s="105">
        <f>IF(U214="nulová",N214,0)</f>
        <v>0</v>
      </c>
      <c r="BJ214" s="18" t="s">
        <v>86</v>
      </c>
      <c r="BK214" s="105">
        <f>ROUND(L214*K214,2)</f>
        <v>0</v>
      </c>
      <c r="BL214" s="18" t="s">
        <v>217</v>
      </c>
      <c r="BM214" s="18" t="s">
        <v>408</v>
      </c>
    </row>
    <row r="215" spans="2:65" s="1" customFormat="1" ht="25.5" customHeight="1" x14ac:dyDescent="0.3">
      <c r="B215" s="34"/>
      <c r="C215" s="162" t="s">
        <v>409</v>
      </c>
      <c r="D215" s="162" t="s">
        <v>153</v>
      </c>
      <c r="E215" s="163" t="s">
        <v>410</v>
      </c>
      <c r="F215" s="241" t="s">
        <v>411</v>
      </c>
      <c r="G215" s="241"/>
      <c r="H215" s="241"/>
      <c r="I215" s="241"/>
      <c r="J215" s="164" t="s">
        <v>181</v>
      </c>
      <c r="K215" s="165">
        <v>0.53900000000000003</v>
      </c>
      <c r="L215" s="242">
        <v>0</v>
      </c>
      <c r="M215" s="243"/>
      <c r="N215" s="244">
        <f>ROUND(L215*K215,2)</f>
        <v>0</v>
      </c>
      <c r="O215" s="244"/>
      <c r="P215" s="244"/>
      <c r="Q215" s="244"/>
      <c r="R215" s="36"/>
      <c r="T215" s="166" t="s">
        <v>22</v>
      </c>
      <c r="U215" s="43" t="s">
        <v>45</v>
      </c>
      <c r="V215" s="35"/>
      <c r="W215" s="167">
        <f>V215*K215</f>
        <v>0</v>
      </c>
      <c r="X215" s="167">
        <v>0</v>
      </c>
      <c r="Y215" s="167">
        <f>X215*K215</f>
        <v>0</v>
      </c>
      <c r="Z215" s="167">
        <v>0</v>
      </c>
      <c r="AA215" s="168">
        <f>Z215*K215</f>
        <v>0</v>
      </c>
      <c r="AR215" s="18" t="s">
        <v>217</v>
      </c>
      <c r="AT215" s="18" t="s">
        <v>153</v>
      </c>
      <c r="AU215" s="18" t="s">
        <v>102</v>
      </c>
      <c r="AY215" s="18" t="s">
        <v>152</v>
      </c>
      <c r="BE215" s="105">
        <f>IF(U215="základní",N215,0)</f>
        <v>0</v>
      </c>
      <c r="BF215" s="105">
        <f>IF(U215="snížená",N215,0)</f>
        <v>0</v>
      </c>
      <c r="BG215" s="105">
        <f>IF(U215="zákl. přenesená",N215,0)</f>
        <v>0</v>
      </c>
      <c r="BH215" s="105">
        <f>IF(U215="sníž. přenesená",N215,0)</f>
        <v>0</v>
      </c>
      <c r="BI215" s="105">
        <f>IF(U215="nulová",N215,0)</f>
        <v>0</v>
      </c>
      <c r="BJ215" s="18" t="s">
        <v>86</v>
      </c>
      <c r="BK215" s="105">
        <f>ROUND(L215*K215,2)</f>
        <v>0</v>
      </c>
      <c r="BL215" s="18" t="s">
        <v>217</v>
      </c>
      <c r="BM215" s="18" t="s">
        <v>412</v>
      </c>
    </row>
    <row r="216" spans="2:65" s="9" customFormat="1" ht="29.85" customHeight="1" x14ac:dyDescent="0.3">
      <c r="B216" s="151"/>
      <c r="C216" s="152"/>
      <c r="D216" s="161" t="s">
        <v>126</v>
      </c>
      <c r="E216" s="161"/>
      <c r="F216" s="161"/>
      <c r="G216" s="161"/>
      <c r="H216" s="161"/>
      <c r="I216" s="161"/>
      <c r="J216" s="161"/>
      <c r="K216" s="161"/>
      <c r="L216" s="161"/>
      <c r="M216" s="161"/>
      <c r="N216" s="249">
        <f>BK216</f>
        <v>0</v>
      </c>
      <c r="O216" s="250"/>
      <c r="P216" s="250"/>
      <c r="Q216" s="250"/>
      <c r="R216" s="154"/>
      <c r="T216" s="155"/>
      <c r="U216" s="152"/>
      <c r="V216" s="152"/>
      <c r="W216" s="156">
        <f>SUM(W217:W220)</f>
        <v>0</v>
      </c>
      <c r="X216" s="152"/>
      <c r="Y216" s="156">
        <f>SUM(Y217:Y220)</f>
        <v>6.2934000000000004E-2</v>
      </c>
      <c r="Z216" s="152"/>
      <c r="AA216" s="157">
        <f>SUM(AA217:AA220)</f>
        <v>3.6000000000000004E-2</v>
      </c>
      <c r="AR216" s="158" t="s">
        <v>102</v>
      </c>
      <c r="AT216" s="159" t="s">
        <v>79</v>
      </c>
      <c r="AU216" s="159" t="s">
        <v>86</v>
      </c>
      <c r="AY216" s="158" t="s">
        <v>152</v>
      </c>
      <c r="BK216" s="160">
        <f>SUM(BK217:BK220)</f>
        <v>0</v>
      </c>
    </row>
    <row r="217" spans="2:65" s="1" customFormat="1" ht="25.5" customHeight="1" x14ac:dyDescent="0.3">
      <c r="B217" s="34"/>
      <c r="C217" s="162" t="s">
        <v>413</v>
      </c>
      <c r="D217" s="162" t="s">
        <v>153</v>
      </c>
      <c r="E217" s="163" t="s">
        <v>414</v>
      </c>
      <c r="F217" s="241" t="s">
        <v>415</v>
      </c>
      <c r="G217" s="241"/>
      <c r="H217" s="241"/>
      <c r="I217" s="241"/>
      <c r="J217" s="164" t="s">
        <v>156</v>
      </c>
      <c r="K217" s="165">
        <v>12</v>
      </c>
      <c r="L217" s="242">
        <v>0</v>
      </c>
      <c r="M217" s="243"/>
      <c r="N217" s="244">
        <f>ROUND(L217*K217,2)</f>
        <v>0</v>
      </c>
      <c r="O217" s="244"/>
      <c r="P217" s="244"/>
      <c r="Q217" s="244"/>
      <c r="R217" s="36"/>
      <c r="T217" s="166" t="s">
        <v>22</v>
      </c>
      <c r="U217" s="43" t="s">
        <v>45</v>
      </c>
      <c r="V217" s="35"/>
      <c r="W217" s="167">
        <f>V217*K217</f>
        <v>0</v>
      </c>
      <c r="X217" s="167">
        <v>0</v>
      </c>
      <c r="Y217" s="167">
        <f>X217*K217</f>
        <v>0</v>
      </c>
      <c r="Z217" s="167">
        <v>3.0000000000000001E-3</v>
      </c>
      <c r="AA217" s="168">
        <f>Z217*K217</f>
        <v>3.6000000000000004E-2</v>
      </c>
      <c r="AR217" s="18" t="s">
        <v>217</v>
      </c>
      <c r="AT217" s="18" t="s">
        <v>153</v>
      </c>
      <c r="AU217" s="18" t="s">
        <v>102</v>
      </c>
      <c r="AY217" s="18" t="s">
        <v>152</v>
      </c>
      <c r="BE217" s="105">
        <f>IF(U217="základní",N217,0)</f>
        <v>0</v>
      </c>
      <c r="BF217" s="105">
        <f>IF(U217="snížená",N217,0)</f>
        <v>0</v>
      </c>
      <c r="BG217" s="105">
        <f>IF(U217="zákl. přenesená",N217,0)</f>
        <v>0</v>
      </c>
      <c r="BH217" s="105">
        <f>IF(U217="sníž. přenesená",N217,0)</f>
        <v>0</v>
      </c>
      <c r="BI217" s="105">
        <f>IF(U217="nulová",N217,0)</f>
        <v>0</v>
      </c>
      <c r="BJ217" s="18" t="s">
        <v>86</v>
      </c>
      <c r="BK217" s="105">
        <f>ROUND(L217*K217,2)</f>
        <v>0</v>
      </c>
      <c r="BL217" s="18" t="s">
        <v>217</v>
      </c>
      <c r="BM217" s="18" t="s">
        <v>416</v>
      </c>
    </row>
    <row r="218" spans="2:65" s="1" customFormat="1" ht="16.5" customHeight="1" x14ac:dyDescent="0.3">
      <c r="B218" s="34"/>
      <c r="C218" s="162" t="s">
        <v>417</v>
      </c>
      <c r="D218" s="162" t="s">
        <v>153</v>
      </c>
      <c r="E218" s="163" t="s">
        <v>418</v>
      </c>
      <c r="F218" s="241" t="s">
        <v>419</v>
      </c>
      <c r="G218" s="241"/>
      <c r="H218" s="241"/>
      <c r="I218" s="241"/>
      <c r="J218" s="164" t="s">
        <v>156</v>
      </c>
      <c r="K218" s="165">
        <v>20.399999999999999</v>
      </c>
      <c r="L218" s="242">
        <v>0</v>
      </c>
      <c r="M218" s="243"/>
      <c r="N218" s="244">
        <f>ROUND(L218*K218,2)</f>
        <v>0</v>
      </c>
      <c r="O218" s="244"/>
      <c r="P218" s="244"/>
      <c r="Q218" s="244"/>
      <c r="R218" s="36"/>
      <c r="T218" s="166" t="s">
        <v>22</v>
      </c>
      <c r="U218" s="43" t="s">
        <v>45</v>
      </c>
      <c r="V218" s="35"/>
      <c r="W218" s="167">
        <f>V218*K218</f>
        <v>0</v>
      </c>
      <c r="X218" s="167">
        <v>5.0000000000000001E-4</v>
      </c>
      <c r="Y218" s="167">
        <f>X218*K218</f>
        <v>1.0199999999999999E-2</v>
      </c>
      <c r="Z218" s="167">
        <v>0</v>
      </c>
      <c r="AA218" s="168">
        <f>Z218*K218</f>
        <v>0</v>
      </c>
      <c r="AR218" s="18" t="s">
        <v>217</v>
      </c>
      <c r="AT218" s="18" t="s">
        <v>153</v>
      </c>
      <c r="AU218" s="18" t="s">
        <v>102</v>
      </c>
      <c r="AY218" s="18" t="s">
        <v>152</v>
      </c>
      <c r="BE218" s="105">
        <f>IF(U218="základní",N218,0)</f>
        <v>0</v>
      </c>
      <c r="BF218" s="105">
        <f>IF(U218="snížená",N218,0)</f>
        <v>0</v>
      </c>
      <c r="BG218" s="105">
        <f>IF(U218="zákl. přenesená",N218,0)</f>
        <v>0</v>
      </c>
      <c r="BH218" s="105">
        <f>IF(U218="sníž. přenesená",N218,0)</f>
        <v>0</v>
      </c>
      <c r="BI218" s="105">
        <f>IF(U218="nulová",N218,0)</f>
        <v>0</v>
      </c>
      <c r="BJ218" s="18" t="s">
        <v>86</v>
      </c>
      <c r="BK218" s="105">
        <f>ROUND(L218*K218,2)</f>
        <v>0</v>
      </c>
      <c r="BL218" s="18" t="s">
        <v>217</v>
      </c>
      <c r="BM218" s="18" t="s">
        <v>420</v>
      </c>
    </row>
    <row r="219" spans="2:65" s="1" customFormat="1" ht="25.5" customHeight="1" x14ac:dyDescent="0.3">
      <c r="B219" s="34"/>
      <c r="C219" s="169" t="s">
        <v>421</v>
      </c>
      <c r="D219" s="169" t="s">
        <v>201</v>
      </c>
      <c r="E219" s="170" t="s">
        <v>422</v>
      </c>
      <c r="F219" s="245" t="s">
        <v>423</v>
      </c>
      <c r="G219" s="245"/>
      <c r="H219" s="245"/>
      <c r="I219" s="245"/>
      <c r="J219" s="171" t="s">
        <v>156</v>
      </c>
      <c r="K219" s="172">
        <v>22.44</v>
      </c>
      <c r="L219" s="246">
        <v>0</v>
      </c>
      <c r="M219" s="247"/>
      <c r="N219" s="248">
        <f>ROUND(L219*K219,2)</f>
        <v>0</v>
      </c>
      <c r="O219" s="244"/>
      <c r="P219" s="244"/>
      <c r="Q219" s="244"/>
      <c r="R219" s="36"/>
      <c r="T219" s="166" t="s">
        <v>22</v>
      </c>
      <c r="U219" s="43" t="s">
        <v>45</v>
      </c>
      <c r="V219" s="35"/>
      <c r="W219" s="167">
        <f>V219*K219</f>
        <v>0</v>
      </c>
      <c r="X219" s="167">
        <v>2.3500000000000001E-3</v>
      </c>
      <c r="Y219" s="167">
        <f>X219*K219</f>
        <v>5.2734000000000003E-2</v>
      </c>
      <c r="Z219" s="167">
        <v>0</v>
      </c>
      <c r="AA219" s="168">
        <f>Z219*K219</f>
        <v>0</v>
      </c>
      <c r="AR219" s="18" t="s">
        <v>276</v>
      </c>
      <c r="AT219" s="18" t="s">
        <v>201</v>
      </c>
      <c r="AU219" s="18" t="s">
        <v>102</v>
      </c>
      <c r="AY219" s="18" t="s">
        <v>152</v>
      </c>
      <c r="BE219" s="105">
        <f>IF(U219="základní",N219,0)</f>
        <v>0</v>
      </c>
      <c r="BF219" s="105">
        <f>IF(U219="snížená",N219,0)</f>
        <v>0</v>
      </c>
      <c r="BG219" s="105">
        <f>IF(U219="zákl. přenesená",N219,0)</f>
        <v>0</v>
      </c>
      <c r="BH219" s="105">
        <f>IF(U219="sníž. přenesená",N219,0)</f>
        <v>0</v>
      </c>
      <c r="BI219" s="105">
        <f>IF(U219="nulová",N219,0)</f>
        <v>0</v>
      </c>
      <c r="BJ219" s="18" t="s">
        <v>86</v>
      </c>
      <c r="BK219" s="105">
        <f>ROUND(L219*K219,2)</f>
        <v>0</v>
      </c>
      <c r="BL219" s="18" t="s">
        <v>217</v>
      </c>
      <c r="BM219" s="18" t="s">
        <v>424</v>
      </c>
    </row>
    <row r="220" spans="2:65" s="1" customFormat="1" ht="25.5" customHeight="1" x14ac:dyDescent="0.3">
      <c r="B220" s="34"/>
      <c r="C220" s="162" t="s">
        <v>425</v>
      </c>
      <c r="D220" s="162" t="s">
        <v>153</v>
      </c>
      <c r="E220" s="163" t="s">
        <v>426</v>
      </c>
      <c r="F220" s="241" t="s">
        <v>427</v>
      </c>
      <c r="G220" s="241"/>
      <c r="H220" s="241"/>
      <c r="I220" s="241"/>
      <c r="J220" s="164" t="s">
        <v>181</v>
      </c>
      <c r="K220" s="165">
        <v>6.3E-2</v>
      </c>
      <c r="L220" s="242">
        <v>0</v>
      </c>
      <c r="M220" s="243"/>
      <c r="N220" s="244">
        <f>ROUND(L220*K220,2)</f>
        <v>0</v>
      </c>
      <c r="O220" s="244"/>
      <c r="P220" s="244"/>
      <c r="Q220" s="244"/>
      <c r="R220" s="36"/>
      <c r="T220" s="166" t="s">
        <v>22</v>
      </c>
      <c r="U220" s="43" t="s">
        <v>45</v>
      </c>
      <c r="V220" s="35"/>
      <c r="W220" s="167">
        <f>V220*K220</f>
        <v>0</v>
      </c>
      <c r="X220" s="167">
        <v>0</v>
      </c>
      <c r="Y220" s="167">
        <f>X220*K220</f>
        <v>0</v>
      </c>
      <c r="Z220" s="167">
        <v>0</v>
      </c>
      <c r="AA220" s="168">
        <f>Z220*K220</f>
        <v>0</v>
      </c>
      <c r="AR220" s="18" t="s">
        <v>217</v>
      </c>
      <c r="AT220" s="18" t="s">
        <v>153</v>
      </c>
      <c r="AU220" s="18" t="s">
        <v>102</v>
      </c>
      <c r="AY220" s="18" t="s">
        <v>152</v>
      </c>
      <c r="BE220" s="105">
        <f>IF(U220="základní",N220,0)</f>
        <v>0</v>
      </c>
      <c r="BF220" s="105">
        <f>IF(U220="snížená",N220,0)</f>
        <v>0</v>
      </c>
      <c r="BG220" s="105">
        <f>IF(U220="zákl. přenesená",N220,0)</f>
        <v>0</v>
      </c>
      <c r="BH220" s="105">
        <f>IF(U220="sníž. přenesená",N220,0)</f>
        <v>0</v>
      </c>
      <c r="BI220" s="105">
        <f>IF(U220="nulová",N220,0)</f>
        <v>0</v>
      </c>
      <c r="BJ220" s="18" t="s">
        <v>86</v>
      </c>
      <c r="BK220" s="105">
        <f>ROUND(L220*K220,2)</f>
        <v>0</v>
      </c>
      <c r="BL220" s="18" t="s">
        <v>217</v>
      </c>
      <c r="BM220" s="18" t="s">
        <v>428</v>
      </c>
    </row>
    <row r="221" spans="2:65" s="9" customFormat="1" ht="29.85" customHeight="1" x14ac:dyDescent="0.3">
      <c r="B221" s="151"/>
      <c r="C221" s="152"/>
      <c r="D221" s="161" t="s">
        <v>127</v>
      </c>
      <c r="E221" s="161"/>
      <c r="F221" s="161"/>
      <c r="G221" s="161"/>
      <c r="H221" s="161"/>
      <c r="I221" s="161"/>
      <c r="J221" s="161"/>
      <c r="K221" s="161"/>
      <c r="L221" s="161"/>
      <c r="M221" s="161"/>
      <c r="N221" s="249">
        <f>BK221</f>
        <v>0</v>
      </c>
      <c r="O221" s="250"/>
      <c r="P221" s="250"/>
      <c r="Q221" s="250"/>
      <c r="R221" s="154"/>
      <c r="T221" s="155"/>
      <c r="U221" s="152"/>
      <c r="V221" s="152"/>
      <c r="W221" s="156">
        <f>W222</f>
        <v>0</v>
      </c>
      <c r="X221" s="152"/>
      <c r="Y221" s="156">
        <f>Y222</f>
        <v>0</v>
      </c>
      <c r="Z221" s="152"/>
      <c r="AA221" s="157">
        <f>AA222</f>
        <v>0.19148799999999999</v>
      </c>
      <c r="AR221" s="158" t="s">
        <v>102</v>
      </c>
      <c r="AT221" s="159" t="s">
        <v>79</v>
      </c>
      <c r="AU221" s="159" t="s">
        <v>86</v>
      </c>
      <c r="AY221" s="158" t="s">
        <v>152</v>
      </c>
      <c r="BK221" s="160">
        <f>BK222</f>
        <v>0</v>
      </c>
    </row>
    <row r="222" spans="2:65" s="1" customFormat="1" ht="25.5" customHeight="1" x14ac:dyDescent="0.3">
      <c r="B222" s="34"/>
      <c r="C222" s="162" t="s">
        <v>429</v>
      </c>
      <c r="D222" s="162" t="s">
        <v>153</v>
      </c>
      <c r="E222" s="163" t="s">
        <v>430</v>
      </c>
      <c r="F222" s="241" t="s">
        <v>431</v>
      </c>
      <c r="G222" s="241"/>
      <c r="H222" s="241"/>
      <c r="I222" s="241"/>
      <c r="J222" s="164" t="s">
        <v>156</v>
      </c>
      <c r="K222" s="165">
        <v>7.04</v>
      </c>
      <c r="L222" s="242">
        <v>0</v>
      </c>
      <c r="M222" s="243"/>
      <c r="N222" s="244">
        <f>ROUND(L222*K222,2)</f>
        <v>0</v>
      </c>
      <c r="O222" s="244"/>
      <c r="P222" s="244"/>
      <c r="Q222" s="244"/>
      <c r="R222" s="36"/>
      <c r="T222" s="166" t="s">
        <v>22</v>
      </c>
      <c r="U222" s="43" t="s">
        <v>45</v>
      </c>
      <c r="V222" s="35"/>
      <c r="W222" s="167">
        <f>V222*K222</f>
        <v>0</v>
      </c>
      <c r="X222" s="167">
        <v>0</v>
      </c>
      <c r="Y222" s="167">
        <f>X222*K222</f>
        <v>0</v>
      </c>
      <c r="Z222" s="167">
        <v>2.7199999999999998E-2</v>
      </c>
      <c r="AA222" s="168">
        <f>Z222*K222</f>
        <v>0.19148799999999999</v>
      </c>
      <c r="AR222" s="18" t="s">
        <v>217</v>
      </c>
      <c r="AT222" s="18" t="s">
        <v>153</v>
      </c>
      <c r="AU222" s="18" t="s">
        <v>102</v>
      </c>
      <c r="AY222" s="18" t="s">
        <v>152</v>
      </c>
      <c r="BE222" s="105">
        <f>IF(U222="základní",N222,0)</f>
        <v>0</v>
      </c>
      <c r="BF222" s="105">
        <f>IF(U222="snížená",N222,0)</f>
        <v>0</v>
      </c>
      <c r="BG222" s="105">
        <f>IF(U222="zákl. přenesená",N222,0)</f>
        <v>0</v>
      </c>
      <c r="BH222" s="105">
        <f>IF(U222="sníž. přenesená",N222,0)</f>
        <v>0</v>
      </c>
      <c r="BI222" s="105">
        <f>IF(U222="nulová",N222,0)</f>
        <v>0</v>
      </c>
      <c r="BJ222" s="18" t="s">
        <v>86</v>
      </c>
      <c r="BK222" s="105">
        <f>ROUND(L222*K222,2)</f>
        <v>0</v>
      </c>
      <c r="BL222" s="18" t="s">
        <v>217</v>
      </c>
      <c r="BM222" s="18" t="s">
        <v>432</v>
      </c>
    </row>
    <row r="223" spans="2:65" s="9" customFormat="1" ht="29.85" customHeight="1" x14ac:dyDescent="0.3">
      <c r="B223" s="151"/>
      <c r="C223" s="152"/>
      <c r="D223" s="161" t="s">
        <v>128</v>
      </c>
      <c r="E223" s="161"/>
      <c r="F223" s="161"/>
      <c r="G223" s="161"/>
      <c r="H223" s="161"/>
      <c r="I223" s="161"/>
      <c r="J223" s="161"/>
      <c r="K223" s="161"/>
      <c r="L223" s="161"/>
      <c r="M223" s="161"/>
      <c r="N223" s="249">
        <f>BK223</f>
        <v>0</v>
      </c>
      <c r="O223" s="250"/>
      <c r="P223" s="250"/>
      <c r="Q223" s="250"/>
      <c r="R223" s="154"/>
      <c r="T223" s="155"/>
      <c r="U223" s="152"/>
      <c r="V223" s="152"/>
      <c r="W223" s="156">
        <f>SUM(W224:W238)</f>
        <v>0</v>
      </c>
      <c r="X223" s="152"/>
      <c r="Y223" s="156">
        <f>SUM(Y224:Y238)</f>
        <v>4.9540799999999996E-2</v>
      </c>
      <c r="Z223" s="152"/>
      <c r="AA223" s="157">
        <f>SUM(AA224:AA238)</f>
        <v>0</v>
      </c>
      <c r="AR223" s="158" t="s">
        <v>102</v>
      </c>
      <c r="AT223" s="159" t="s">
        <v>79</v>
      </c>
      <c r="AU223" s="159" t="s">
        <v>86</v>
      </c>
      <c r="AY223" s="158" t="s">
        <v>152</v>
      </c>
      <c r="BK223" s="160">
        <f>SUM(BK224:BK238)</f>
        <v>0</v>
      </c>
    </row>
    <row r="224" spans="2:65" s="1" customFormat="1" ht="25.5" customHeight="1" x14ac:dyDescent="0.3">
      <c r="B224" s="34"/>
      <c r="C224" s="162" t="s">
        <v>433</v>
      </c>
      <c r="D224" s="162" t="s">
        <v>153</v>
      </c>
      <c r="E224" s="163" t="s">
        <v>434</v>
      </c>
      <c r="F224" s="241" t="s">
        <v>435</v>
      </c>
      <c r="G224" s="241"/>
      <c r="H224" s="241"/>
      <c r="I224" s="241"/>
      <c r="J224" s="164" t="s">
        <v>156</v>
      </c>
      <c r="K224" s="165">
        <v>36.6</v>
      </c>
      <c r="L224" s="242">
        <v>0</v>
      </c>
      <c r="M224" s="243"/>
      <c r="N224" s="244">
        <f t="shared" ref="N224:N238" si="45">ROUND(L224*K224,2)</f>
        <v>0</v>
      </c>
      <c r="O224" s="244"/>
      <c r="P224" s="244"/>
      <c r="Q224" s="244"/>
      <c r="R224" s="36"/>
      <c r="T224" s="166" t="s">
        <v>22</v>
      </c>
      <c r="U224" s="43" t="s">
        <v>45</v>
      </c>
      <c r="V224" s="35"/>
      <c r="W224" s="167">
        <f t="shared" ref="W224:W238" si="46">V224*K224</f>
        <v>0</v>
      </c>
      <c r="X224" s="167">
        <v>0</v>
      </c>
      <c r="Y224" s="167">
        <f t="shared" ref="Y224:Y238" si="47">X224*K224</f>
        <v>0</v>
      </c>
      <c r="Z224" s="167">
        <v>0</v>
      </c>
      <c r="AA224" s="168">
        <f t="shared" ref="AA224:AA238" si="48">Z224*K224</f>
        <v>0</v>
      </c>
      <c r="AR224" s="18" t="s">
        <v>217</v>
      </c>
      <c r="AT224" s="18" t="s">
        <v>153</v>
      </c>
      <c r="AU224" s="18" t="s">
        <v>102</v>
      </c>
      <c r="AY224" s="18" t="s">
        <v>152</v>
      </c>
      <c r="BE224" s="105">
        <f t="shared" ref="BE224:BE238" si="49">IF(U224="základní",N224,0)</f>
        <v>0</v>
      </c>
      <c r="BF224" s="105">
        <f t="shared" ref="BF224:BF238" si="50">IF(U224="snížená",N224,0)</f>
        <v>0</v>
      </c>
      <c r="BG224" s="105">
        <f t="shared" ref="BG224:BG238" si="51">IF(U224="zákl. přenesená",N224,0)</f>
        <v>0</v>
      </c>
      <c r="BH224" s="105">
        <f t="shared" ref="BH224:BH238" si="52">IF(U224="sníž. přenesená",N224,0)</f>
        <v>0</v>
      </c>
      <c r="BI224" s="105">
        <f t="shared" ref="BI224:BI238" si="53">IF(U224="nulová",N224,0)</f>
        <v>0</v>
      </c>
      <c r="BJ224" s="18" t="s">
        <v>86</v>
      </c>
      <c r="BK224" s="105">
        <f t="shared" ref="BK224:BK238" si="54">ROUND(L224*K224,2)</f>
        <v>0</v>
      </c>
      <c r="BL224" s="18" t="s">
        <v>217</v>
      </c>
      <c r="BM224" s="18" t="s">
        <v>436</v>
      </c>
    </row>
    <row r="225" spans="2:65" s="1" customFormat="1" ht="25.5" customHeight="1" x14ac:dyDescent="0.3">
      <c r="B225" s="34"/>
      <c r="C225" s="169" t="s">
        <v>437</v>
      </c>
      <c r="D225" s="169" t="s">
        <v>201</v>
      </c>
      <c r="E225" s="170" t="s">
        <v>438</v>
      </c>
      <c r="F225" s="245" t="s">
        <v>439</v>
      </c>
      <c r="G225" s="245"/>
      <c r="H225" s="245"/>
      <c r="I225" s="245"/>
      <c r="J225" s="171" t="s">
        <v>156</v>
      </c>
      <c r="K225" s="172">
        <v>38.43</v>
      </c>
      <c r="L225" s="246">
        <v>0</v>
      </c>
      <c r="M225" s="247"/>
      <c r="N225" s="248">
        <f t="shared" si="45"/>
        <v>0</v>
      </c>
      <c r="O225" s="244"/>
      <c r="P225" s="244"/>
      <c r="Q225" s="244"/>
      <c r="R225" s="36"/>
      <c r="T225" s="166" t="s">
        <v>22</v>
      </c>
      <c r="U225" s="43" t="s">
        <v>45</v>
      </c>
      <c r="V225" s="35"/>
      <c r="W225" s="167">
        <f t="shared" si="46"/>
        <v>0</v>
      </c>
      <c r="X225" s="167">
        <v>0</v>
      </c>
      <c r="Y225" s="167">
        <f t="shared" si="47"/>
        <v>0</v>
      </c>
      <c r="Z225" s="167">
        <v>0</v>
      </c>
      <c r="AA225" s="168">
        <f t="shared" si="48"/>
        <v>0</v>
      </c>
      <c r="AR225" s="18" t="s">
        <v>276</v>
      </c>
      <c r="AT225" s="18" t="s">
        <v>201</v>
      </c>
      <c r="AU225" s="18" t="s">
        <v>102</v>
      </c>
      <c r="AY225" s="18" t="s">
        <v>152</v>
      </c>
      <c r="BE225" s="105">
        <f t="shared" si="49"/>
        <v>0</v>
      </c>
      <c r="BF225" s="105">
        <f t="shared" si="50"/>
        <v>0</v>
      </c>
      <c r="BG225" s="105">
        <f t="shared" si="51"/>
        <v>0</v>
      </c>
      <c r="BH225" s="105">
        <f t="shared" si="52"/>
        <v>0</v>
      </c>
      <c r="BI225" s="105">
        <f t="shared" si="53"/>
        <v>0</v>
      </c>
      <c r="BJ225" s="18" t="s">
        <v>86</v>
      </c>
      <c r="BK225" s="105">
        <f t="shared" si="54"/>
        <v>0</v>
      </c>
      <c r="BL225" s="18" t="s">
        <v>217</v>
      </c>
      <c r="BM225" s="18" t="s">
        <v>440</v>
      </c>
    </row>
    <row r="226" spans="2:65" s="1" customFormat="1" ht="25.5" customHeight="1" x14ac:dyDescent="0.3">
      <c r="B226" s="34"/>
      <c r="C226" s="162" t="s">
        <v>441</v>
      </c>
      <c r="D226" s="162" t="s">
        <v>153</v>
      </c>
      <c r="E226" s="163" t="s">
        <v>442</v>
      </c>
      <c r="F226" s="241" t="s">
        <v>443</v>
      </c>
      <c r="G226" s="241"/>
      <c r="H226" s="241"/>
      <c r="I226" s="241"/>
      <c r="J226" s="164" t="s">
        <v>156</v>
      </c>
      <c r="K226" s="165">
        <v>27.72</v>
      </c>
      <c r="L226" s="242">
        <v>0</v>
      </c>
      <c r="M226" s="243"/>
      <c r="N226" s="244">
        <f t="shared" si="45"/>
        <v>0</v>
      </c>
      <c r="O226" s="244"/>
      <c r="P226" s="244"/>
      <c r="Q226" s="244"/>
      <c r="R226" s="36"/>
      <c r="T226" s="166" t="s">
        <v>22</v>
      </c>
      <c r="U226" s="43" t="s">
        <v>45</v>
      </c>
      <c r="V226" s="35"/>
      <c r="W226" s="167">
        <f t="shared" si="46"/>
        <v>0</v>
      </c>
      <c r="X226" s="167">
        <v>2.0000000000000002E-5</v>
      </c>
      <c r="Y226" s="167">
        <f t="shared" si="47"/>
        <v>5.5440000000000003E-4</v>
      </c>
      <c r="Z226" s="167">
        <v>0</v>
      </c>
      <c r="AA226" s="168">
        <f t="shared" si="48"/>
        <v>0</v>
      </c>
      <c r="AR226" s="18" t="s">
        <v>217</v>
      </c>
      <c r="AT226" s="18" t="s">
        <v>153</v>
      </c>
      <c r="AU226" s="18" t="s">
        <v>102</v>
      </c>
      <c r="AY226" s="18" t="s">
        <v>152</v>
      </c>
      <c r="BE226" s="105">
        <f t="shared" si="49"/>
        <v>0</v>
      </c>
      <c r="BF226" s="105">
        <f t="shared" si="50"/>
        <v>0</v>
      </c>
      <c r="BG226" s="105">
        <f t="shared" si="51"/>
        <v>0</v>
      </c>
      <c r="BH226" s="105">
        <f t="shared" si="52"/>
        <v>0</v>
      </c>
      <c r="BI226" s="105">
        <f t="shared" si="53"/>
        <v>0</v>
      </c>
      <c r="BJ226" s="18" t="s">
        <v>86</v>
      </c>
      <c r="BK226" s="105">
        <f t="shared" si="54"/>
        <v>0</v>
      </c>
      <c r="BL226" s="18" t="s">
        <v>217</v>
      </c>
      <c r="BM226" s="18" t="s">
        <v>444</v>
      </c>
    </row>
    <row r="227" spans="2:65" s="1" customFormat="1" ht="25.5" customHeight="1" x14ac:dyDescent="0.3">
      <c r="B227" s="34"/>
      <c r="C227" s="162" t="s">
        <v>445</v>
      </c>
      <c r="D227" s="162" t="s">
        <v>153</v>
      </c>
      <c r="E227" s="163" t="s">
        <v>446</v>
      </c>
      <c r="F227" s="241" t="s">
        <v>447</v>
      </c>
      <c r="G227" s="241"/>
      <c r="H227" s="241"/>
      <c r="I227" s="241"/>
      <c r="J227" s="164" t="s">
        <v>156</v>
      </c>
      <c r="K227" s="165">
        <v>27.72</v>
      </c>
      <c r="L227" s="242">
        <v>0</v>
      </c>
      <c r="M227" s="243"/>
      <c r="N227" s="244">
        <f t="shared" si="45"/>
        <v>0</v>
      </c>
      <c r="O227" s="244"/>
      <c r="P227" s="244"/>
      <c r="Q227" s="244"/>
      <c r="R227" s="36"/>
      <c r="T227" s="166" t="s">
        <v>22</v>
      </c>
      <c r="U227" s="43" t="s">
        <v>45</v>
      </c>
      <c r="V227" s="35"/>
      <c r="W227" s="167">
        <f t="shared" si="46"/>
        <v>0</v>
      </c>
      <c r="X227" s="167">
        <v>0</v>
      </c>
      <c r="Y227" s="167">
        <f t="shared" si="47"/>
        <v>0</v>
      </c>
      <c r="Z227" s="167">
        <v>0</v>
      </c>
      <c r="AA227" s="168">
        <f t="shared" si="48"/>
        <v>0</v>
      </c>
      <c r="AR227" s="18" t="s">
        <v>217</v>
      </c>
      <c r="AT227" s="18" t="s">
        <v>153</v>
      </c>
      <c r="AU227" s="18" t="s">
        <v>102</v>
      </c>
      <c r="AY227" s="18" t="s">
        <v>152</v>
      </c>
      <c r="BE227" s="105">
        <f t="shared" si="49"/>
        <v>0</v>
      </c>
      <c r="BF227" s="105">
        <f t="shared" si="50"/>
        <v>0</v>
      </c>
      <c r="BG227" s="105">
        <f t="shared" si="51"/>
        <v>0</v>
      </c>
      <c r="BH227" s="105">
        <f t="shared" si="52"/>
        <v>0</v>
      </c>
      <c r="BI227" s="105">
        <f t="shared" si="53"/>
        <v>0</v>
      </c>
      <c r="BJ227" s="18" t="s">
        <v>86</v>
      </c>
      <c r="BK227" s="105">
        <f t="shared" si="54"/>
        <v>0</v>
      </c>
      <c r="BL227" s="18" t="s">
        <v>217</v>
      </c>
      <c r="BM227" s="18" t="s">
        <v>448</v>
      </c>
    </row>
    <row r="228" spans="2:65" s="1" customFormat="1" ht="25.5" customHeight="1" x14ac:dyDescent="0.3">
      <c r="B228" s="34"/>
      <c r="C228" s="162" t="s">
        <v>449</v>
      </c>
      <c r="D228" s="162" t="s">
        <v>153</v>
      </c>
      <c r="E228" s="163" t="s">
        <v>450</v>
      </c>
      <c r="F228" s="241" t="s">
        <v>451</v>
      </c>
      <c r="G228" s="241"/>
      <c r="H228" s="241"/>
      <c r="I228" s="241"/>
      <c r="J228" s="164" t="s">
        <v>156</v>
      </c>
      <c r="K228" s="165">
        <v>27.72</v>
      </c>
      <c r="L228" s="242">
        <v>0</v>
      </c>
      <c r="M228" s="243"/>
      <c r="N228" s="244">
        <f t="shared" si="45"/>
        <v>0</v>
      </c>
      <c r="O228" s="244"/>
      <c r="P228" s="244"/>
      <c r="Q228" s="244"/>
      <c r="R228" s="36"/>
      <c r="T228" s="166" t="s">
        <v>22</v>
      </c>
      <c r="U228" s="43" t="s">
        <v>45</v>
      </c>
      <c r="V228" s="35"/>
      <c r="W228" s="167">
        <f t="shared" si="46"/>
        <v>0</v>
      </c>
      <c r="X228" s="167">
        <v>1.7000000000000001E-4</v>
      </c>
      <c r="Y228" s="167">
        <f t="shared" si="47"/>
        <v>4.7124000000000003E-3</v>
      </c>
      <c r="Z228" s="167">
        <v>0</v>
      </c>
      <c r="AA228" s="168">
        <f t="shared" si="48"/>
        <v>0</v>
      </c>
      <c r="AR228" s="18" t="s">
        <v>217</v>
      </c>
      <c r="AT228" s="18" t="s">
        <v>153</v>
      </c>
      <c r="AU228" s="18" t="s">
        <v>102</v>
      </c>
      <c r="AY228" s="18" t="s">
        <v>152</v>
      </c>
      <c r="BE228" s="105">
        <f t="shared" si="49"/>
        <v>0</v>
      </c>
      <c r="BF228" s="105">
        <f t="shared" si="50"/>
        <v>0</v>
      </c>
      <c r="BG228" s="105">
        <f t="shared" si="51"/>
        <v>0</v>
      </c>
      <c r="BH228" s="105">
        <f t="shared" si="52"/>
        <v>0</v>
      </c>
      <c r="BI228" s="105">
        <f t="shared" si="53"/>
        <v>0</v>
      </c>
      <c r="BJ228" s="18" t="s">
        <v>86</v>
      </c>
      <c r="BK228" s="105">
        <f t="shared" si="54"/>
        <v>0</v>
      </c>
      <c r="BL228" s="18" t="s">
        <v>217</v>
      </c>
      <c r="BM228" s="18" t="s">
        <v>452</v>
      </c>
    </row>
    <row r="229" spans="2:65" s="1" customFormat="1" ht="25.5" customHeight="1" x14ac:dyDescent="0.3">
      <c r="B229" s="34"/>
      <c r="C229" s="162" t="s">
        <v>453</v>
      </c>
      <c r="D229" s="162" t="s">
        <v>153</v>
      </c>
      <c r="E229" s="163" t="s">
        <v>454</v>
      </c>
      <c r="F229" s="241" t="s">
        <v>455</v>
      </c>
      <c r="G229" s="241"/>
      <c r="H229" s="241"/>
      <c r="I229" s="241"/>
      <c r="J229" s="164" t="s">
        <v>156</v>
      </c>
      <c r="K229" s="165">
        <v>27.72</v>
      </c>
      <c r="L229" s="242">
        <v>0</v>
      </c>
      <c r="M229" s="243"/>
      <c r="N229" s="244">
        <f t="shared" si="45"/>
        <v>0</v>
      </c>
      <c r="O229" s="244"/>
      <c r="P229" s="244"/>
      <c r="Q229" s="244"/>
      <c r="R229" s="36"/>
      <c r="T229" s="166" t="s">
        <v>22</v>
      </c>
      <c r="U229" s="43" t="s">
        <v>45</v>
      </c>
      <c r="V229" s="35"/>
      <c r="W229" s="167">
        <f t="shared" si="46"/>
        <v>0</v>
      </c>
      <c r="X229" s="167">
        <v>1.7000000000000001E-4</v>
      </c>
      <c r="Y229" s="167">
        <f t="shared" si="47"/>
        <v>4.7124000000000003E-3</v>
      </c>
      <c r="Z229" s="167">
        <v>0</v>
      </c>
      <c r="AA229" s="168">
        <f t="shared" si="48"/>
        <v>0</v>
      </c>
      <c r="AR229" s="18" t="s">
        <v>217</v>
      </c>
      <c r="AT229" s="18" t="s">
        <v>153</v>
      </c>
      <c r="AU229" s="18" t="s">
        <v>102</v>
      </c>
      <c r="AY229" s="18" t="s">
        <v>152</v>
      </c>
      <c r="BE229" s="105">
        <f t="shared" si="49"/>
        <v>0</v>
      </c>
      <c r="BF229" s="105">
        <f t="shared" si="50"/>
        <v>0</v>
      </c>
      <c r="BG229" s="105">
        <f t="shared" si="51"/>
        <v>0</v>
      </c>
      <c r="BH229" s="105">
        <f t="shared" si="52"/>
        <v>0</v>
      </c>
      <c r="BI229" s="105">
        <f t="shared" si="53"/>
        <v>0</v>
      </c>
      <c r="BJ229" s="18" t="s">
        <v>86</v>
      </c>
      <c r="BK229" s="105">
        <f t="shared" si="54"/>
        <v>0</v>
      </c>
      <c r="BL229" s="18" t="s">
        <v>217</v>
      </c>
      <c r="BM229" s="18" t="s">
        <v>456</v>
      </c>
    </row>
    <row r="230" spans="2:65" s="1" customFormat="1" ht="25.5" customHeight="1" x14ac:dyDescent="0.3">
      <c r="B230" s="34"/>
      <c r="C230" s="162" t="s">
        <v>457</v>
      </c>
      <c r="D230" s="162" t="s">
        <v>153</v>
      </c>
      <c r="E230" s="163" t="s">
        <v>458</v>
      </c>
      <c r="F230" s="241" t="s">
        <v>459</v>
      </c>
      <c r="G230" s="241"/>
      <c r="H230" s="241"/>
      <c r="I230" s="241"/>
      <c r="J230" s="164" t="s">
        <v>156</v>
      </c>
      <c r="K230" s="165">
        <v>27.72</v>
      </c>
      <c r="L230" s="242">
        <v>0</v>
      </c>
      <c r="M230" s="243"/>
      <c r="N230" s="244">
        <f t="shared" si="45"/>
        <v>0</v>
      </c>
      <c r="O230" s="244"/>
      <c r="P230" s="244"/>
      <c r="Q230" s="244"/>
      <c r="R230" s="36"/>
      <c r="T230" s="166" t="s">
        <v>22</v>
      </c>
      <c r="U230" s="43" t="s">
        <v>45</v>
      </c>
      <c r="V230" s="35"/>
      <c r="W230" s="167">
        <f t="shared" si="46"/>
        <v>0</v>
      </c>
      <c r="X230" s="167">
        <v>1.2999999999999999E-4</v>
      </c>
      <c r="Y230" s="167">
        <f t="shared" si="47"/>
        <v>3.6035999999999993E-3</v>
      </c>
      <c r="Z230" s="167">
        <v>0</v>
      </c>
      <c r="AA230" s="168">
        <f t="shared" si="48"/>
        <v>0</v>
      </c>
      <c r="AR230" s="18" t="s">
        <v>217</v>
      </c>
      <c r="AT230" s="18" t="s">
        <v>153</v>
      </c>
      <c r="AU230" s="18" t="s">
        <v>102</v>
      </c>
      <c r="AY230" s="18" t="s">
        <v>152</v>
      </c>
      <c r="BE230" s="105">
        <f t="shared" si="49"/>
        <v>0</v>
      </c>
      <c r="BF230" s="105">
        <f t="shared" si="50"/>
        <v>0</v>
      </c>
      <c r="BG230" s="105">
        <f t="shared" si="51"/>
        <v>0</v>
      </c>
      <c r="BH230" s="105">
        <f t="shared" si="52"/>
        <v>0</v>
      </c>
      <c r="BI230" s="105">
        <f t="shared" si="53"/>
        <v>0</v>
      </c>
      <c r="BJ230" s="18" t="s">
        <v>86</v>
      </c>
      <c r="BK230" s="105">
        <f t="shared" si="54"/>
        <v>0</v>
      </c>
      <c r="BL230" s="18" t="s">
        <v>217</v>
      </c>
      <c r="BM230" s="18" t="s">
        <v>460</v>
      </c>
    </row>
    <row r="231" spans="2:65" s="1" customFormat="1" ht="38.25" customHeight="1" x14ac:dyDescent="0.3">
      <c r="B231" s="34"/>
      <c r="C231" s="162" t="s">
        <v>461</v>
      </c>
      <c r="D231" s="162" t="s">
        <v>153</v>
      </c>
      <c r="E231" s="163" t="s">
        <v>462</v>
      </c>
      <c r="F231" s="241" t="s">
        <v>463</v>
      </c>
      <c r="G231" s="241"/>
      <c r="H231" s="241"/>
      <c r="I231" s="241"/>
      <c r="J231" s="164" t="s">
        <v>156</v>
      </c>
      <c r="K231" s="165">
        <v>27.72</v>
      </c>
      <c r="L231" s="242">
        <v>0</v>
      </c>
      <c r="M231" s="243"/>
      <c r="N231" s="244">
        <f t="shared" si="45"/>
        <v>0</v>
      </c>
      <c r="O231" s="244"/>
      <c r="P231" s="244"/>
      <c r="Q231" s="244"/>
      <c r="R231" s="36"/>
      <c r="T231" s="166" t="s">
        <v>22</v>
      </c>
      <c r="U231" s="43" t="s">
        <v>45</v>
      </c>
      <c r="V231" s="35"/>
      <c r="W231" s="167">
        <f t="shared" si="46"/>
        <v>0</v>
      </c>
      <c r="X231" s="167">
        <v>1.4999999999999999E-4</v>
      </c>
      <c r="Y231" s="167">
        <f t="shared" si="47"/>
        <v>4.1579999999999994E-3</v>
      </c>
      <c r="Z231" s="167">
        <v>0</v>
      </c>
      <c r="AA231" s="168">
        <f t="shared" si="48"/>
        <v>0</v>
      </c>
      <c r="AR231" s="18" t="s">
        <v>217</v>
      </c>
      <c r="AT231" s="18" t="s">
        <v>153</v>
      </c>
      <c r="AU231" s="18" t="s">
        <v>102</v>
      </c>
      <c r="AY231" s="18" t="s">
        <v>152</v>
      </c>
      <c r="BE231" s="105">
        <f t="shared" si="49"/>
        <v>0</v>
      </c>
      <c r="BF231" s="105">
        <f t="shared" si="50"/>
        <v>0</v>
      </c>
      <c r="BG231" s="105">
        <f t="shared" si="51"/>
        <v>0</v>
      </c>
      <c r="BH231" s="105">
        <f t="shared" si="52"/>
        <v>0</v>
      </c>
      <c r="BI231" s="105">
        <f t="shared" si="53"/>
        <v>0</v>
      </c>
      <c r="BJ231" s="18" t="s">
        <v>86</v>
      </c>
      <c r="BK231" s="105">
        <f t="shared" si="54"/>
        <v>0</v>
      </c>
      <c r="BL231" s="18" t="s">
        <v>217</v>
      </c>
      <c r="BM231" s="18" t="s">
        <v>464</v>
      </c>
    </row>
    <row r="232" spans="2:65" s="1" customFormat="1" ht="25.5" customHeight="1" x14ac:dyDescent="0.3">
      <c r="B232" s="34"/>
      <c r="C232" s="162" t="s">
        <v>465</v>
      </c>
      <c r="D232" s="162" t="s">
        <v>153</v>
      </c>
      <c r="E232" s="163" t="s">
        <v>466</v>
      </c>
      <c r="F232" s="241" t="s">
        <v>467</v>
      </c>
      <c r="G232" s="241"/>
      <c r="H232" s="241"/>
      <c r="I232" s="241"/>
      <c r="J232" s="164" t="s">
        <v>156</v>
      </c>
      <c r="K232" s="165">
        <v>24</v>
      </c>
      <c r="L232" s="242">
        <v>0</v>
      </c>
      <c r="M232" s="243"/>
      <c r="N232" s="244">
        <f t="shared" si="45"/>
        <v>0</v>
      </c>
      <c r="O232" s="244"/>
      <c r="P232" s="244"/>
      <c r="Q232" s="244"/>
      <c r="R232" s="36"/>
      <c r="T232" s="166" t="s">
        <v>22</v>
      </c>
      <c r="U232" s="43" t="s">
        <v>45</v>
      </c>
      <c r="V232" s="35"/>
      <c r="W232" s="167">
        <f t="shared" si="46"/>
        <v>0</v>
      </c>
      <c r="X232" s="167">
        <v>1.1E-4</v>
      </c>
      <c r="Y232" s="167">
        <f t="shared" si="47"/>
        <v>2.64E-3</v>
      </c>
      <c r="Z232" s="167">
        <v>0</v>
      </c>
      <c r="AA232" s="168">
        <f t="shared" si="48"/>
        <v>0</v>
      </c>
      <c r="AR232" s="18" t="s">
        <v>217</v>
      </c>
      <c r="AT232" s="18" t="s">
        <v>153</v>
      </c>
      <c r="AU232" s="18" t="s">
        <v>102</v>
      </c>
      <c r="AY232" s="18" t="s">
        <v>152</v>
      </c>
      <c r="BE232" s="105">
        <f t="shared" si="49"/>
        <v>0</v>
      </c>
      <c r="BF232" s="105">
        <f t="shared" si="50"/>
        <v>0</v>
      </c>
      <c r="BG232" s="105">
        <f t="shared" si="51"/>
        <v>0</v>
      </c>
      <c r="BH232" s="105">
        <f t="shared" si="52"/>
        <v>0</v>
      </c>
      <c r="BI232" s="105">
        <f t="shared" si="53"/>
        <v>0</v>
      </c>
      <c r="BJ232" s="18" t="s">
        <v>86</v>
      </c>
      <c r="BK232" s="105">
        <f t="shared" si="54"/>
        <v>0</v>
      </c>
      <c r="BL232" s="18" t="s">
        <v>217</v>
      </c>
      <c r="BM232" s="18" t="s">
        <v>468</v>
      </c>
    </row>
    <row r="233" spans="2:65" s="1" customFormat="1" ht="25.5" customHeight="1" x14ac:dyDescent="0.3">
      <c r="B233" s="34"/>
      <c r="C233" s="162" t="s">
        <v>469</v>
      </c>
      <c r="D233" s="162" t="s">
        <v>153</v>
      </c>
      <c r="E233" s="163" t="s">
        <v>470</v>
      </c>
      <c r="F233" s="241" t="s">
        <v>471</v>
      </c>
      <c r="G233" s="241"/>
      <c r="H233" s="241"/>
      <c r="I233" s="241"/>
      <c r="J233" s="164" t="s">
        <v>156</v>
      </c>
      <c r="K233" s="165">
        <v>24</v>
      </c>
      <c r="L233" s="242">
        <v>0</v>
      </c>
      <c r="M233" s="243"/>
      <c r="N233" s="244">
        <f t="shared" si="45"/>
        <v>0</v>
      </c>
      <c r="O233" s="244"/>
      <c r="P233" s="244"/>
      <c r="Q233" s="244"/>
      <c r="R233" s="36"/>
      <c r="T233" s="166" t="s">
        <v>22</v>
      </c>
      <c r="U233" s="43" t="s">
        <v>45</v>
      </c>
      <c r="V233" s="35"/>
      <c r="W233" s="167">
        <f t="shared" si="46"/>
        <v>0</v>
      </c>
      <c r="X233" s="167">
        <v>0</v>
      </c>
      <c r="Y233" s="167">
        <f t="shared" si="47"/>
        <v>0</v>
      </c>
      <c r="Z233" s="167">
        <v>0</v>
      </c>
      <c r="AA233" s="168">
        <f t="shared" si="48"/>
        <v>0</v>
      </c>
      <c r="AR233" s="18" t="s">
        <v>217</v>
      </c>
      <c r="AT233" s="18" t="s">
        <v>153</v>
      </c>
      <c r="AU233" s="18" t="s">
        <v>102</v>
      </c>
      <c r="AY233" s="18" t="s">
        <v>152</v>
      </c>
      <c r="BE233" s="105">
        <f t="shared" si="49"/>
        <v>0</v>
      </c>
      <c r="BF233" s="105">
        <f t="shared" si="50"/>
        <v>0</v>
      </c>
      <c r="BG233" s="105">
        <f t="shared" si="51"/>
        <v>0</v>
      </c>
      <c r="BH233" s="105">
        <f t="shared" si="52"/>
        <v>0</v>
      </c>
      <c r="BI233" s="105">
        <f t="shared" si="53"/>
        <v>0</v>
      </c>
      <c r="BJ233" s="18" t="s">
        <v>86</v>
      </c>
      <c r="BK233" s="105">
        <f t="shared" si="54"/>
        <v>0</v>
      </c>
      <c r="BL233" s="18" t="s">
        <v>217</v>
      </c>
      <c r="BM233" s="18" t="s">
        <v>472</v>
      </c>
    </row>
    <row r="234" spans="2:65" s="1" customFormat="1" ht="25.5" customHeight="1" x14ac:dyDescent="0.3">
      <c r="B234" s="34"/>
      <c r="C234" s="162" t="s">
        <v>473</v>
      </c>
      <c r="D234" s="162" t="s">
        <v>153</v>
      </c>
      <c r="E234" s="163" t="s">
        <v>474</v>
      </c>
      <c r="F234" s="241" t="s">
        <v>475</v>
      </c>
      <c r="G234" s="241"/>
      <c r="H234" s="241"/>
      <c r="I234" s="241"/>
      <c r="J234" s="164" t="s">
        <v>156</v>
      </c>
      <c r="K234" s="165">
        <v>24</v>
      </c>
      <c r="L234" s="242">
        <v>0</v>
      </c>
      <c r="M234" s="243"/>
      <c r="N234" s="244">
        <f t="shared" si="45"/>
        <v>0</v>
      </c>
      <c r="O234" s="244"/>
      <c r="P234" s="244"/>
      <c r="Q234" s="244"/>
      <c r="R234" s="36"/>
      <c r="T234" s="166" t="s">
        <v>22</v>
      </c>
      <c r="U234" s="43" t="s">
        <v>45</v>
      </c>
      <c r="V234" s="35"/>
      <c r="W234" s="167">
        <f t="shared" si="46"/>
        <v>0</v>
      </c>
      <c r="X234" s="167">
        <v>4.0000000000000003E-5</v>
      </c>
      <c r="Y234" s="167">
        <f t="shared" si="47"/>
        <v>9.6000000000000013E-4</v>
      </c>
      <c r="Z234" s="167">
        <v>0</v>
      </c>
      <c r="AA234" s="168">
        <f t="shared" si="48"/>
        <v>0</v>
      </c>
      <c r="AR234" s="18" t="s">
        <v>217</v>
      </c>
      <c r="AT234" s="18" t="s">
        <v>153</v>
      </c>
      <c r="AU234" s="18" t="s">
        <v>102</v>
      </c>
      <c r="AY234" s="18" t="s">
        <v>152</v>
      </c>
      <c r="BE234" s="105">
        <f t="shared" si="49"/>
        <v>0</v>
      </c>
      <c r="BF234" s="105">
        <f t="shared" si="50"/>
        <v>0</v>
      </c>
      <c r="BG234" s="105">
        <f t="shared" si="51"/>
        <v>0</v>
      </c>
      <c r="BH234" s="105">
        <f t="shared" si="52"/>
        <v>0</v>
      </c>
      <c r="BI234" s="105">
        <f t="shared" si="53"/>
        <v>0</v>
      </c>
      <c r="BJ234" s="18" t="s">
        <v>86</v>
      </c>
      <c r="BK234" s="105">
        <f t="shared" si="54"/>
        <v>0</v>
      </c>
      <c r="BL234" s="18" t="s">
        <v>217</v>
      </c>
      <c r="BM234" s="18" t="s">
        <v>476</v>
      </c>
    </row>
    <row r="235" spans="2:65" s="1" customFormat="1" ht="25.5" customHeight="1" x14ac:dyDescent="0.3">
      <c r="B235" s="34"/>
      <c r="C235" s="162" t="s">
        <v>477</v>
      </c>
      <c r="D235" s="162" t="s">
        <v>153</v>
      </c>
      <c r="E235" s="163" t="s">
        <v>478</v>
      </c>
      <c r="F235" s="241" t="s">
        <v>479</v>
      </c>
      <c r="G235" s="241"/>
      <c r="H235" s="241"/>
      <c r="I235" s="241"/>
      <c r="J235" s="164" t="s">
        <v>156</v>
      </c>
      <c r="K235" s="165">
        <v>24</v>
      </c>
      <c r="L235" s="242">
        <v>0</v>
      </c>
      <c r="M235" s="243"/>
      <c r="N235" s="244">
        <f t="shared" si="45"/>
        <v>0</v>
      </c>
      <c r="O235" s="244"/>
      <c r="P235" s="244"/>
      <c r="Q235" s="244"/>
      <c r="R235" s="36"/>
      <c r="T235" s="166" t="s">
        <v>22</v>
      </c>
      <c r="U235" s="43" t="s">
        <v>45</v>
      </c>
      <c r="V235" s="35"/>
      <c r="W235" s="167">
        <f t="shared" si="46"/>
        <v>0</v>
      </c>
      <c r="X235" s="167">
        <v>2.3000000000000001E-4</v>
      </c>
      <c r="Y235" s="167">
        <f t="shared" si="47"/>
        <v>5.5200000000000006E-3</v>
      </c>
      <c r="Z235" s="167">
        <v>0</v>
      </c>
      <c r="AA235" s="168">
        <f t="shared" si="48"/>
        <v>0</v>
      </c>
      <c r="AR235" s="18" t="s">
        <v>217</v>
      </c>
      <c r="AT235" s="18" t="s">
        <v>153</v>
      </c>
      <c r="AU235" s="18" t="s">
        <v>102</v>
      </c>
      <c r="AY235" s="18" t="s">
        <v>152</v>
      </c>
      <c r="BE235" s="105">
        <f t="shared" si="49"/>
        <v>0</v>
      </c>
      <c r="BF235" s="105">
        <f t="shared" si="50"/>
        <v>0</v>
      </c>
      <c r="BG235" s="105">
        <f t="shared" si="51"/>
        <v>0</v>
      </c>
      <c r="BH235" s="105">
        <f t="shared" si="52"/>
        <v>0</v>
      </c>
      <c r="BI235" s="105">
        <f t="shared" si="53"/>
        <v>0</v>
      </c>
      <c r="BJ235" s="18" t="s">
        <v>86</v>
      </c>
      <c r="BK235" s="105">
        <f t="shared" si="54"/>
        <v>0</v>
      </c>
      <c r="BL235" s="18" t="s">
        <v>217</v>
      </c>
      <c r="BM235" s="18" t="s">
        <v>480</v>
      </c>
    </row>
    <row r="236" spans="2:65" s="1" customFormat="1" ht="25.5" customHeight="1" x14ac:dyDescent="0.3">
      <c r="B236" s="34"/>
      <c r="C236" s="162" t="s">
        <v>481</v>
      </c>
      <c r="D236" s="162" t="s">
        <v>153</v>
      </c>
      <c r="E236" s="163" t="s">
        <v>482</v>
      </c>
      <c r="F236" s="241" t="s">
        <v>483</v>
      </c>
      <c r="G236" s="241"/>
      <c r="H236" s="241"/>
      <c r="I236" s="241"/>
      <c r="J236" s="164" t="s">
        <v>156</v>
      </c>
      <c r="K236" s="165">
        <v>63</v>
      </c>
      <c r="L236" s="242">
        <v>0</v>
      </c>
      <c r="M236" s="243"/>
      <c r="N236" s="244">
        <f t="shared" si="45"/>
        <v>0</v>
      </c>
      <c r="O236" s="244"/>
      <c r="P236" s="244"/>
      <c r="Q236" s="244"/>
      <c r="R236" s="36"/>
      <c r="T236" s="166" t="s">
        <v>22</v>
      </c>
      <c r="U236" s="43" t="s">
        <v>45</v>
      </c>
      <c r="V236" s="35"/>
      <c r="W236" s="167">
        <f t="shared" si="46"/>
        <v>0</v>
      </c>
      <c r="X236" s="167">
        <v>0</v>
      </c>
      <c r="Y236" s="167">
        <f t="shared" si="47"/>
        <v>0</v>
      </c>
      <c r="Z236" s="167">
        <v>0</v>
      </c>
      <c r="AA236" s="168">
        <f t="shared" si="48"/>
        <v>0</v>
      </c>
      <c r="AR236" s="18" t="s">
        <v>217</v>
      </c>
      <c r="AT236" s="18" t="s">
        <v>153</v>
      </c>
      <c r="AU236" s="18" t="s">
        <v>102</v>
      </c>
      <c r="AY236" s="18" t="s">
        <v>152</v>
      </c>
      <c r="BE236" s="105">
        <f t="shared" si="49"/>
        <v>0</v>
      </c>
      <c r="BF236" s="105">
        <f t="shared" si="50"/>
        <v>0</v>
      </c>
      <c r="BG236" s="105">
        <f t="shared" si="51"/>
        <v>0</v>
      </c>
      <c r="BH236" s="105">
        <f t="shared" si="52"/>
        <v>0</v>
      </c>
      <c r="BI236" s="105">
        <f t="shared" si="53"/>
        <v>0</v>
      </c>
      <c r="BJ236" s="18" t="s">
        <v>86</v>
      </c>
      <c r="BK236" s="105">
        <f t="shared" si="54"/>
        <v>0</v>
      </c>
      <c r="BL236" s="18" t="s">
        <v>217</v>
      </c>
      <c r="BM236" s="18" t="s">
        <v>484</v>
      </c>
    </row>
    <row r="237" spans="2:65" s="1" customFormat="1" ht="25.5" customHeight="1" x14ac:dyDescent="0.3">
      <c r="B237" s="34"/>
      <c r="C237" s="162" t="s">
        <v>485</v>
      </c>
      <c r="D237" s="162" t="s">
        <v>153</v>
      </c>
      <c r="E237" s="163" t="s">
        <v>486</v>
      </c>
      <c r="F237" s="241" t="s">
        <v>487</v>
      </c>
      <c r="G237" s="241"/>
      <c r="H237" s="241"/>
      <c r="I237" s="241"/>
      <c r="J237" s="164" t="s">
        <v>156</v>
      </c>
      <c r="K237" s="165">
        <v>63</v>
      </c>
      <c r="L237" s="242">
        <v>0</v>
      </c>
      <c r="M237" s="243"/>
      <c r="N237" s="244">
        <f t="shared" si="45"/>
        <v>0</v>
      </c>
      <c r="O237" s="244"/>
      <c r="P237" s="244"/>
      <c r="Q237" s="244"/>
      <c r="R237" s="36"/>
      <c r="T237" s="166" t="s">
        <v>22</v>
      </c>
      <c r="U237" s="43" t="s">
        <v>45</v>
      </c>
      <c r="V237" s="35"/>
      <c r="W237" s="167">
        <f t="shared" si="46"/>
        <v>0</v>
      </c>
      <c r="X237" s="167">
        <v>1.2E-4</v>
      </c>
      <c r="Y237" s="167">
        <f t="shared" si="47"/>
        <v>7.5599999999999999E-3</v>
      </c>
      <c r="Z237" s="167">
        <v>0</v>
      </c>
      <c r="AA237" s="168">
        <f t="shared" si="48"/>
        <v>0</v>
      </c>
      <c r="AR237" s="18" t="s">
        <v>217</v>
      </c>
      <c r="AT237" s="18" t="s">
        <v>153</v>
      </c>
      <c r="AU237" s="18" t="s">
        <v>102</v>
      </c>
      <c r="AY237" s="18" t="s">
        <v>152</v>
      </c>
      <c r="BE237" s="105">
        <f t="shared" si="49"/>
        <v>0</v>
      </c>
      <c r="BF237" s="105">
        <f t="shared" si="50"/>
        <v>0</v>
      </c>
      <c r="BG237" s="105">
        <f t="shared" si="51"/>
        <v>0</v>
      </c>
      <c r="BH237" s="105">
        <f t="shared" si="52"/>
        <v>0</v>
      </c>
      <c r="BI237" s="105">
        <f t="shared" si="53"/>
        <v>0</v>
      </c>
      <c r="BJ237" s="18" t="s">
        <v>86</v>
      </c>
      <c r="BK237" s="105">
        <f t="shared" si="54"/>
        <v>0</v>
      </c>
      <c r="BL237" s="18" t="s">
        <v>217</v>
      </c>
      <c r="BM237" s="18" t="s">
        <v>488</v>
      </c>
    </row>
    <row r="238" spans="2:65" s="1" customFormat="1" ht="25.5" customHeight="1" x14ac:dyDescent="0.3">
      <c r="B238" s="34"/>
      <c r="C238" s="162" t="s">
        <v>489</v>
      </c>
      <c r="D238" s="162" t="s">
        <v>153</v>
      </c>
      <c r="E238" s="163" t="s">
        <v>490</v>
      </c>
      <c r="F238" s="241" t="s">
        <v>491</v>
      </c>
      <c r="G238" s="241"/>
      <c r="H238" s="241"/>
      <c r="I238" s="241"/>
      <c r="J238" s="164" t="s">
        <v>156</v>
      </c>
      <c r="K238" s="165">
        <v>63</v>
      </c>
      <c r="L238" s="242">
        <v>0</v>
      </c>
      <c r="M238" s="243"/>
      <c r="N238" s="244">
        <f t="shared" si="45"/>
        <v>0</v>
      </c>
      <c r="O238" s="244"/>
      <c r="P238" s="244"/>
      <c r="Q238" s="244"/>
      <c r="R238" s="36"/>
      <c r="T238" s="166" t="s">
        <v>22</v>
      </c>
      <c r="U238" s="43" t="s">
        <v>45</v>
      </c>
      <c r="V238" s="35"/>
      <c r="W238" s="167">
        <f t="shared" si="46"/>
        <v>0</v>
      </c>
      <c r="X238" s="167">
        <v>2.4000000000000001E-4</v>
      </c>
      <c r="Y238" s="167">
        <f t="shared" si="47"/>
        <v>1.512E-2</v>
      </c>
      <c r="Z238" s="167">
        <v>0</v>
      </c>
      <c r="AA238" s="168">
        <f t="shared" si="48"/>
        <v>0</v>
      </c>
      <c r="AR238" s="18" t="s">
        <v>217</v>
      </c>
      <c r="AT238" s="18" t="s">
        <v>153</v>
      </c>
      <c r="AU238" s="18" t="s">
        <v>102</v>
      </c>
      <c r="AY238" s="18" t="s">
        <v>152</v>
      </c>
      <c r="BE238" s="105">
        <f t="shared" si="49"/>
        <v>0</v>
      </c>
      <c r="BF238" s="105">
        <f t="shared" si="50"/>
        <v>0</v>
      </c>
      <c r="BG238" s="105">
        <f t="shared" si="51"/>
        <v>0</v>
      </c>
      <c r="BH238" s="105">
        <f t="shared" si="52"/>
        <v>0</v>
      </c>
      <c r="BI238" s="105">
        <f t="shared" si="53"/>
        <v>0</v>
      </c>
      <c r="BJ238" s="18" t="s">
        <v>86</v>
      </c>
      <c r="BK238" s="105">
        <f t="shared" si="54"/>
        <v>0</v>
      </c>
      <c r="BL238" s="18" t="s">
        <v>217</v>
      </c>
      <c r="BM238" s="18" t="s">
        <v>492</v>
      </c>
    </row>
    <row r="239" spans="2:65" s="9" customFormat="1" ht="29.85" customHeight="1" x14ac:dyDescent="0.3">
      <c r="B239" s="151"/>
      <c r="C239" s="152"/>
      <c r="D239" s="161" t="s">
        <v>129</v>
      </c>
      <c r="E239" s="161"/>
      <c r="F239" s="161"/>
      <c r="G239" s="161"/>
      <c r="H239" s="161"/>
      <c r="I239" s="161"/>
      <c r="J239" s="161"/>
      <c r="K239" s="161"/>
      <c r="L239" s="161"/>
      <c r="M239" s="161"/>
      <c r="N239" s="249">
        <f>BK239</f>
        <v>0</v>
      </c>
      <c r="O239" s="250"/>
      <c r="P239" s="250"/>
      <c r="Q239" s="250"/>
      <c r="R239" s="154"/>
      <c r="T239" s="155"/>
      <c r="U239" s="152"/>
      <c r="V239" s="152"/>
      <c r="W239" s="156">
        <f>SUM(W240:W244)</f>
        <v>0</v>
      </c>
      <c r="X239" s="152"/>
      <c r="Y239" s="156">
        <f>SUM(Y240:Y244)</f>
        <v>0.1408536</v>
      </c>
      <c r="Z239" s="152"/>
      <c r="AA239" s="157">
        <f>SUM(AA240:AA244)</f>
        <v>0</v>
      </c>
      <c r="AR239" s="158" t="s">
        <v>102</v>
      </c>
      <c r="AT239" s="159" t="s">
        <v>79</v>
      </c>
      <c r="AU239" s="159" t="s">
        <v>86</v>
      </c>
      <c r="AY239" s="158" t="s">
        <v>152</v>
      </c>
      <c r="BK239" s="160">
        <f>SUM(BK240:BK244)</f>
        <v>0</v>
      </c>
    </row>
    <row r="240" spans="2:65" s="1" customFormat="1" ht="25.5" customHeight="1" x14ac:dyDescent="0.3">
      <c r="B240" s="34"/>
      <c r="C240" s="162" t="s">
        <v>493</v>
      </c>
      <c r="D240" s="162" t="s">
        <v>153</v>
      </c>
      <c r="E240" s="163" t="s">
        <v>494</v>
      </c>
      <c r="F240" s="241" t="s">
        <v>495</v>
      </c>
      <c r="G240" s="241"/>
      <c r="H240" s="241"/>
      <c r="I240" s="241"/>
      <c r="J240" s="164" t="s">
        <v>156</v>
      </c>
      <c r="K240" s="165">
        <v>521.67999999999995</v>
      </c>
      <c r="L240" s="242">
        <v>0</v>
      </c>
      <c r="M240" s="243"/>
      <c r="N240" s="244">
        <f>ROUND(L240*K240,2)</f>
        <v>0</v>
      </c>
      <c r="O240" s="244"/>
      <c r="P240" s="244"/>
      <c r="Q240" s="244"/>
      <c r="R240" s="36"/>
      <c r="T240" s="166" t="s">
        <v>22</v>
      </c>
      <c r="U240" s="43" t="s">
        <v>45</v>
      </c>
      <c r="V240" s="35"/>
      <c r="W240" s="167">
        <f>V240*K240</f>
        <v>0</v>
      </c>
      <c r="X240" s="167">
        <v>0</v>
      </c>
      <c r="Y240" s="167">
        <f>X240*K240</f>
        <v>0</v>
      </c>
      <c r="Z240" s="167">
        <v>0</v>
      </c>
      <c r="AA240" s="168">
        <f>Z240*K240</f>
        <v>0</v>
      </c>
      <c r="AR240" s="18" t="s">
        <v>217</v>
      </c>
      <c r="AT240" s="18" t="s">
        <v>153</v>
      </c>
      <c r="AU240" s="18" t="s">
        <v>102</v>
      </c>
      <c r="AY240" s="18" t="s">
        <v>152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18" t="s">
        <v>86</v>
      </c>
      <c r="BK240" s="105">
        <f>ROUND(L240*K240,2)</f>
        <v>0</v>
      </c>
      <c r="BL240" s="18" t="s">
        <v>217</v>
      </c>
      <c r="BM240" s="18" t="s">
        <v>496</v>
      </c>
    </row>
    <row r="241" spans="2:65" s="1" customFormat="1" ht="25.5" customHeight="1" x14ac:dyDescent="0.3">
      <c r="B241" s="34"/>
      <c r="C241" s="162" t="s">
        <v>497</v>
      </c>
      <c r="D241" s="162" t="s">
        <v>153</v>
      </c>
      <c r="E241" s="163" t="s">
        <v>498</v>
      </c>
      <c r="F241" s="241" t="s">
        <v>499</v>
      </c>
      <c r="G241" s="241"/>
      <c r="H241" s="241"/>
      <c r="I241" s="241"/>
      <c r="J241" s="164" t="s">
        <v>156</v>
      </c>
      <c r="K241" s="165">
        <v>32.034999999999997</v>
      </c>
      <c r="L241" s="242">
        <v>0</v>
      </c>
      <c r="M241" s="243"/>
      <c r="N241" s="244">
        <f>ROUND(L241*K241,2)</f>
        <v>0</v>
      </c>
      <c r="O241" s="244"/>
      <c r="P241" s="244"/>
      <c r="Q241" s="244"/>
      <c r="R241" s="36"/>
      <c r="T241" s="166" t="s">
        <v>22</v>
      </c>
      <c r="U241" s="43" t="s">
        <v>45</v>
      </c>
      <c r="V241" s="35"/>
      <c r="W241" s="167">
        <f>V241*K241</f>
        <v>0</v>
      </c>
      <c r="X241" s="167">
        <v>0</v>
      </c>
      <c r="Y241" s="167">
        <f>X241*K241</f>
        <v>0</v>
      </c>
      <c r="Z241" s="167">
        <v>0</v>
      </c>
      <c r="AA241" s="168">
        <f>Z241*K241</f>
        <v>0</v>
      </c>
      <c r="AR241" s="18" t="s">
        <v>217</v>
      </c>
      <c r="AT241" s="18" t="s">
        <v>153</v>
      </c>
      <c r="AU241" s="18" t="s">
        <v>102</v>
      </c>
      <c r="AY241" s="18" t="s">
        <v>152</v>
      </c>
      <c r="BE241" s="105">
        <f>IF(U241="základní",N241,0)</f>
        <v>0</v>
      </c>
      <c r="BF241" s="105">
        <f>IF(U241="snížená",N241,0)</f>
        <v>0</v>
      </c>
      <c r="BG241" s="105">
        <f>IF(U241="zákl. přenesená",N241,0)</f>
        <v>0</v>
      </c>
      <c r="BH241" s="105">
        <f>IF(U241="sníž. přenesená",N241,0)</f>
        <v>0</v>
      </c>
      <c r="BI241" s="105">
        <f>IF(U241="nulová",N241,0)</f>
        <v>0</v>
      </c>
      <c r="BJ241" s="18" t="s">
        <v>86</v>
      </c>
      <c r="BK241" s="105">
        <f>ROUND(L241*K241,2)</f>
        <v>0</v>
      </c>
      <c r="BL241" s="18" t="s">
        <v>217</v>
      </c>
      <c r="BM241" s="18" t="s">
        <v>500</v>
      </c>
    </row>
    <row r="242" spans="2:65" s="1" customFormat="1" ht="25.5" customHeight="1" x14ac:dyDescent="0.3">
      <c r="B242" s="34"/>
      <c r="C242" s="162" t="s">
        <v>501</v>
      </c>
      <c r="D242" s="162" t="s">
        <v>153</v>
      </c>
      <c r="E242" s="163" t="s">
        <v>502</v>
      </c>
      <c r="F242" s="241" t="s">
        <v>503</v>
      </c>
      <c r="G242" s="241"/>
      <c r="H242" s="241"/>
      <c r="I242" s="241"/>
      <c r="J242" s="164" t="s">
        <v>156</v>
      </c>
      <c r="K242" s="165">
        <v>128</v>
      </c>
      <c r="L242" s="242">
        <v>0</v>
      </c>
      <c r="M242" s="243"/>
      <c r="N242" s="244">
        <f>ROUND(L242*K242,2)</f>
        <v>0</v>
      </c>
      <c r="O242" s="244"/>
      <c r="P242" s="244"/>
      <c r="Q242" s="244"/>
      <c r="R242" s="36"/>
      <c r="T242" s="166" t="s">
        <v>22</v>
      </c>
      <c r="U242" s="43" t="s">
        <v>45</v>
      </c>
      <c r="V242" s="35"/>
      <c r="W242" s="167">
        <f>V242*K242</f>
        <v>0</v>
      </c>
      <c r="X242" s="167">
        <v>0</v>
      </c>
      <c r="Y242" s="167">
        <f>X242*K242</f>
        <v>0</v>
      </c>
      <c r="Z242" s="167">
        <v>0</v>
      </c>
      <c r="AA242" s="168">
        <f>Z242*K242</f>
        <v>0</v>
      </c>
      <c r="AR242" s="18" t="s">
        <v>217</v>
      </c>
      <c r="AT242" s="18" t="s">
        <v>153</v>
      </c>
      <c r="AU242" s="18" t="s">
        <v>102</v>
      </c>
      <c r="AY242" s="18" t="s">
        <v>152</v>
      </c>
      <c r="BE242" s="105">
        <f>IF(U242="základní",N242,0)</f>
        <v>0</v>
      </c>
      <c r="BF242" s="105">
        <f>IF(U242="snížená",N242,0)</f>
        <v>0</v>
      </c>
      <c r="BG242" s="105">
        <f>IF(U242="zákl. přenesená",N242,0)</f>
        <v>0</v>
      </c>
      <c r="BH242" s="105">
        <f>IF(U242="sníž. přenesená",N242,0)</f>
        <v>0</v>
      </c>
      <c r="BI242" s="105">
        <f>IF(U242="nulová",N242,0)</f>
        <v>0</v>
      </c>
      <c r="BJ242" s="18" t="s">
        <v>86</v>
      </c>
      <c r="BK242" s="105">
        <f>ROUND(L242*K242,2)</f>
        <v>0</v>
      </c>
      <c r="BL242" s="18" t="s">
        <v>217</v>
      </c>
      <c r="BM242" s="18" t="s">
        <v>504</v>
      </c>
    </row>
    <row r="243" spans="2:65" s="1" customFormat="1" ht="25.5" customHeight="1" x14ac:dyDescent="0.3">
      <c r="B243" s="34"/>
      <c r="C243" s="169" t="s">
        <v>505</v>
      </c>
      <c r="D243" s="169" t="s">
        <v>201</v>
      </c>
      <c r="E243" s="170" t="s">
        <v>506</v>
      </c>
      <c r="F243" s="245" t="s">
        <v>507</v>
      </c>
      <c r="G243" s="245"/>
      <c r="H243" s="245"/>
      <c r="I243" s="245"/>
      <c r="J243" s="171" t="s">
        <v>156</v>
      </c>
      <c r="K243" s="172">
        <v>168.03700000000001</v>
      </c>
      <c r="L243" s="246">
        <v>0</v>
      </c>
      <c r="M243" s="247"/>
      <c r="N243" s="248">
        <f>ROUND(L243*K243,2)</f>
        <v>0</v>
      </c>
      <c r="O243" s="244"/>
      <c r="P243" s="244"/>
      <c r="Q243" s="244"/>
      <c r="R243" s="36"/>
      <c r="T243" s="166" t="s">
        <v>22</v>
      </c>
      <c r="U243" s="43" t="s">
        <v>45</v>
      </c>
      <c r="V243" s="35"/>
      <c r="W243" s="167">
        <f>V243*K243</f>
        <v>0</v>
      </c>
      <c r="X243" s="167">
        <v>0</v>
      </c>
      <c r="Y243" s="167">
        <f>X243*K243</f>
        <v>0</v>
      </c>
      <c r="Z243" s="167">
        <v>0</v>
      </c>
      <c r="AA243" s="168">
        <f>Z243*K243</f>
        <v>0</v>
      </c>
      <c r="AR243" s="18" t="s">
        <v>276</v>
      </c>
      <c r="AT243" s="18" t="s">
        <v>201</v>
      </c>
      <c r="AU243" s="18" t="s">
        <v>102</v>
      </c>
      <c r="AY243" s="18" t="s">
        <v>152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18" t="s">
        <v>86</v>
      </c>
      <c r="BK243" s="105">
        <f>ROUND(L243*K243,2)</f>
        <v>0</v>
      </c>
      <c r="BL243" s="18" t="s">
        <v>217</v>
      </c>
      <c r="BM243" s="18" t="s">
        <v>508</v>
      </c>
    </row>
    <row r="244" spans="2:65" s="1" customFormat="1" ht="38.25" customHeight="1" x14ac:dyDescent="0.3">
      <c r="B244" s="34"/>
      <c r="C244" s="162" t="s">
        <v>509</v>
      </c>
      <c r="D244" s="162" t="s">
        <v>153</v>
      </c>
      <c r="E244" s="163" t="s">
        <v>510</v>
      </c>
      <c r="F244" s="241" t="s">
        <v>511</v>
      </c>
      <c r="G244" s="241"/>
      <c r="H244" s="241"/>
      <c r="I244" s="241"/>
      <c r="J244" s="164" t="s">
        <v>156</v>
      </c>
      <c r="K244" s="165">
        <v>521.67999999999995</v>
      </c>
      <c r="L244" s="242">
        <v>0</v>
      </c>
      <c r="M244" s="243"/>
      <c r="N244" s="244">
        <f>ROUND(L244*K244,2)</f>
        <v>0</v>
      </c>
      <c r="O244" s="244"/>
      <c r="P244" s="244"/>
      <c r="Q244" s="244"/>
      <c r="R244" s="36"/>
      <c r="T244" s="166" t="s">
        <v>22</v>
      </c>
      <c r="U244" s="43" t="s">
        <v>45</v>
      </c>
      <c r="V244" s="35"/>
      <c r="W244" s="167">
        <f>V244*K244</f>
        <v>0</v>
      </c>
      <c r="X244" s="167">
        <v>2.7E-4</v>
      </c>
      <c r="Y244" s="167">
        <f>X244*K244</f>
        <v>0.1408536</v>
      </c>
      <c r="Z244" s="167">
        <v>0</v>
      </c>
      <c r="AA244" s="168">
        <f>Z244*K244</f>
        <v>0</v>
      </c>
      <c r="AR244" s="18" t="s">
        <v>217</v>
      </c>
      <c r="AT244" s="18" t="s">
        <v>153</v>
      </c>
      <c r="AU244" s="18" t="s">
        <v>102</v>
      </c>
      <c r="AY244" s="18" t="s">
        <v>152</v>
      </c>
      <c r="BE244" s="105">
        <f>IF(U244="základní",N244,0)</f>
        <v>0</v>
      </c>
      <c r="BF244" s="105">
        <f>IF(U244="snížená",N244,0)</f>
        <v>0</v>
      </c>
      <c r="BG244" s="105">
        <f>IF(U244="zákl. přenesená",N244,0)</f>
        <v>0</v>
      </c>
      <c r="BH244" s="105">
        <f>IF(U244="sníž. přenesená",N244,0)</f>
        <v>0</v>
      </c>
      <c r="BI244" s="105">
        <f>IF(U244="nulová",N244,0)</f>
        <v>0</v>
      </c>
      <c r="BJ244" s="18" t="s">
        <v>86</v>
      </c>
      <c r="BK244" s="105">
        <f>ROUND(L244*K244,2)</f>
        <v>0</v>
      </c>
      <c r="BL244" s="18" t="s">
        <v>217</v>
      </c>
      <c r="BM244" s="18" t="s">
        <v>512</v>
      </c>
    </row>
    <row r="245" spans="2:65" s="9" customFormat="1" ht="37.35" customHeight="1" x14ac:dyDescent="0.35">
      <c r="B245" s="151"/>
      <c r="C245" s="152"/>
      <c r="D245" s="153" t="s">
        <v>130</v>
      </c>
      <c r="E245" s="153"/>
      <c r="F245" s="153"/>
      <c r="G245" s="153"/>
      <c r="H245" s="153"/>
      <c r="I245" s="153"/>
      <c r="J245" s="153"/>
      <c r="K245" s="153"/>
      <c r="L245" s="153"/>
      <c r="M245" s="153"/>
      <c r="N245" s="251">
        <f>BK245</f>
        <v>0</v>
      </c>
      <c r="O245" s="252"/>
      <c r="P245" s="252"/>
      <c r="Q245" s="252"/>
      <c r="R245" s="154"/>
      <c r="T245" s="155"/>
      <c r="U245" s="152"/>
      <c r="V245" s="152"/>
      <c r="W245" s="156">
        <f>W246+SUM(W247:W252)+W254+W257</f>
        <v>0</v>
      </c>
      <c r="X245" s="152"/>
      <c r="Y245" s="156">
        <f>Y246+SUM(Y247:Y252)+Y254+Y257</f>
        <v>0</v>
      </c>
      <c r="Z245" s="152"/>
      <c r="AA245" s="157">
        <f>AA246+SUM(AA247:AA252)+AA254+AA257</f>
        <v>0</v>
      </c>
      <c r="AR245" s="158" t="s">
        <v>169</v>
      </c>
      <c r="AT245" s="159" t="s">
        <v>79</v>
      </c>
      <c r="AU245" s="159" t="s">
        <v>80</v>
      </c>
      <c r="AY245" s="158" t="s">
        <v>152</v>
      </c>
      <c r="BK245" s="160">
        <f>BK246+SUM(BK247:BK252)+BK254+BK257</f>
        <v>0</v>
      </c>
    </row>
    <row r="246" spans="2:65" s="1" customFormat="1" ht="25.5" customHeight="1" x14ac:dyDescent="0.3">
      <c r="B246" s="34"/>
      <c r="C246" s="162" t="s">
        <v>513</v>
      </c>
      <c r="D246" s="162" t="s">
        <v>153</v>
      </c>
      <c r="E246" s="163" t="s">
        <v>514</v>
      </c>
      <c r="F246" s="241" t="s">
        <v>515</v>
      </c>
      <c r="G246" s="241"/>
      <c r="H246" s="241"/>
      <c r="I246" s="241"/>
      <c r="J246" s="164" t="s">
        <v>516</v>
      </c>
      <c r="K246" s="165">
        <v>1</v>
      </c>
      <c r="L246" s="242">
        <v>0</v>
      </c>
      <c r="M246" s="243"/>
      <c r="N246" s="244">
        <f t="shared" ref="N246:N251" si="55">ROUND(L246*K246,2)</f>
        <v>0</v>
      </c>
      <c r="O246" s="244"/>
      <c r="P246" s="244"/>
      <c r="Q246" s="244"/>
      <c r="R246" s="36"/>
      <c r="T246" s="166" t="s">
        <v>22</v>
      </c>
      <c r="U246" s="43" t="s">
        <v>45</v>
      </c>
      <c r="V246" s="35"/>
      <c r="W246" s="167">
        <f t="shared" ref="W246:W251" si="56">V246*K246</f>
        <v>0</v>
      </c>
      <c r="X246" s="167">
        <v>0</v>
      </c>
      <c r="Y246" s="167">
        <f t="shared" ref="Y246:Y251" si="57">X246*K246</f>
        <v>0</v>
      </c>
      <c r="Z246" s="167">
        <v>0</v>
      </c>
      <c r="AA246" s="168">
        <f t="shared" ref="AA246:AA251" si="58">Z246*K246</f>
        <v>0</v>
      </c>
      <c r="AR246" s="18" t="s">
        <v>517</v>
      </c>
      <c r="AT246" s="18" t="s">
        <v>153</v>
      </c>
      <c r="AU246" s="18" t="s">
        <v>86</v>
      </c>
      <c r="AY246" s="18" t="s">
        <v>152</v>
      </c>
      <c r="BE246" s="105">
        <f t="shared" ref="BE246:BE251" si="59">IF(U246="základní",N246,0)</f>
        <v>0</v>
      </c>
      <c r="BF246" s="105">
        <f t="shared" ref="BF246:BF251" si="60">IF(U246="snížená",N246,0)</f>
        <v>0</v>
      </c>
      <c r="BG246" s="105">
        <f t="shared" ref="BG246:BG251" si="61">IF(U246="zákl. přenesená",N246,0)</f>
        <v>0</v>
      </c>
      <c r="BH246" s="105">
        <f t="shared" ref="BH246:BH251" si="62">IF(U246="sníž. přenesená",N246,0)</f>
        <v>0</v>
      </c>
      <c r="BI246" s="105">
        <f t="shared" ref="BI246:BI251" si="63">IF(U246="nulová",N246,0)</f>
        <v>0</v>
      </c>
      <c r="BJ246" s="18" t="s">
        <v>86</v>
      </c>
      <c r="BK246" s="105">
        <f t="shared" ref="BK246:BK251" si="64">ROUND(L246*K246,2)</f>
        <v>0</v>
      </c>
      <c r="BL246" s="18" t="s">
        <v>517</v>
      </c>
      <c r="BM246" s="18" t="s">
        <v>518</v>
      </c>
    </row>
    <row r="247" spans="2:65" s="1" customFormat="1" ht="25.5" customHeight="1" x14ac:dyDescent="0.3">
      <c r="B247" s="34"/>
      <c r="C247" s="162" t="s">
        <v>519</v>
      </c>
      <c r="D247" s="162" t="s">
        <v>153</v>
      </c>
      <c r="E247" s="163" t="s">
        <v>520</v>
      </c>
      <c r="F247" s="241" t="s">
        <v>521</v>
      </c>
      <c r="G247" s="241"/>
      <c r="H247" s="241"/>
      <c r="I247" s="241"/>
      <c r="J247" s="164" t="s">
        <v>516</v>
      </c>
      <c r="K247" s="165">
        <v>1</v>
      </c>
      <c r="L247" s="242">
        <v>0</v>
      </c>
      <c r="M247" s="243"/>
      <c r="N247" s="244">
        <f t="shared" si="55"/>
        <v>0</v>
      </c>
      <c r="O247" s="244"/>
      <c r="P247" s="244"/>
      <c r="Q247" s="244"/>
      <c r="R247" s="36"/>
      <c r="T247" s="166" t="s">
        <v>22</v>
      </c>
      <c r="U247" s="43" t="s">
        <v>45</v>
      </c>
      <c r="V247" s="35"/>
      <c r="W247" s="167">
        <f t="shared" si="56"/>
        <v>0</v>
      </c>
      <c r="X247" s="167">
        <v>0</v>
      </c>
      <c r="Y247" s="167">
        <f t="shared" si="57"/>
        <v>0</v>
      </c>
      <c r="Z247" s="167">
        <v>0</v>
      </c>
      <c r="AA247" s="168">
        <f t="shared" si="58"/>
        <v>0</v>
      </c>
      <c r="AR247" s="18" t="s">
        <v>517</v>
      </c>
      <c r="AT247" s="18" t="s">
        <v>153</v>
      </c>
      <c r="AU247" s="18" t="s">
        <v>86</v>
      </c>
      <c r="AY247" s="18" t="s">
        <v>152</v>
      </c>
      <c r="BE247" s="105">
        <f t="shared" si="59"/>
        <v>0</v>
      </c>
      <c r="BF247" s="105">
        <f t="shared" si="60"/>
        <v>0</v>
      </c>
      <c r="BG247" s="105">
        <f t="shared" si="61"/>
        <v>0</v>
      </c>
      <c r="BH247" s="105">
        <f t="shared" si="62"/>
        <v>0</v>
      </c>
      <c r="BI247" s="105">
        <f t="shared" si="63"/>
        <v>0</v>
      </c>
      <c r="BJ247" s="18" t="s">
        <v>86</v>
      </c>
      <c r="BK247" s="105">
        <f t="shared" si="64"/>
        <v>0</v>
      </c>
      <c r="BL247" s="18" t="s">
        <v>517</v>
      </c>
      <c r="BM247" s="18" t="s">
        <v>522</v>
      </c>
    </row>
    <row r="248" spans="2:65" s="1" customFormat="1" ht="25.5" customHeight="1" x14ac:dyDescent="0.3">
      <c r="B248" s="34"/>
      <c r="C248" s="162" t="s">
        <v>523</v>
      </c>
      <c r="D248" s="162" t="s">
        <v>153</v>
      </c>
      <c r="E248" s="163" t="s">
        <v>524</v>
      </c>
      <c r="F248" s="241" t="s">
        <v>525</v>
      </c>
      <c r="G248" s="241"/>
      <c r="H248" s="241"/>
      <c r="I248" s="241"/>
      <c r="J248" s="164" t="s">
        <v>516</v>
      </c>
      <c r="K248" s="165">
        <v>1</v>
      </c>
      <c r="L248" s="242">
        <v>0</v>
      </c>
      <c r="M248" s="243"/>
      <c r="N248" s="244">
        <f t="shared" si="55"/>
        <v>0</v>
      </c>
      <c r="O248" s="244"/>
      <c r="P248" s="244"/>
      <c r="Q248" s="244"/>
      <c r="R248" s="36"/>
      <c r="T248" s="166" t="s">
        <v>22</v>
      </c>
      <c r="U248" s="43" t="s">
        <v>45</v>
      </c>
      <c r="V248" s="35"/>
      <c r="W248" s="167">
        <f t="shared" si="56"/>
        <v>0</v>
      </c>
      <c r="X248" s="167">
        <v>0</v>
      </c>
      <c r="Y248" s="167">
        <f t="shared" si="57"/>
        <v>0</v>
      </c>
      <c r="Z248" s="167">
        <v>0</v>
      </c>
      <c r="AA248" s="168">
        <f t="shared" si="58"/>
        <v>0</v>
      </c>
      <c r="AR248" s="18" t="s">
        <v>517</v>
      </c>
      <c r="AT248" s="18" t="s">
        <v>153</v>
      </c>
      <c r="AU248" s="18" t="s">
        <v>86</v>
      </c>
      <c r="AY248" s="18" t="s">
        <v>152</v>
      </c>
      <c r="BE248" s="105">
        <f t="shared" si="59"/>
        <v>0</v>
      </c>
      <c r="BF248" s="105">
        <f t="shared" si="60"/>
        <v>0</v>
      </c>
      <c r="BG248" s="105">
        <f t="shared" si="61"/>
        <v>0</v>
      </c>
      <c r="BH248" s="105">
        <f t="shared" si="62"/>
        <v>0</v>
      </c>
      <c r="BI248" s="105">
        <f t="shared" si="63"/>
        <v>0</v>
      </c>
      <c r="BJ248" s="18" t="s">
        <v>86</v>
      </c>
      <c r="BK248" s="105">
        <f t="shared" si="64"/>
        <v>0</v>
      </c>
      <c r="BL248" s="18" t="s">
        <v>517</v>
      </c>
      <c r="BM248" s="18" t="s">
        <v>526</v>
      </c>
    </row>
    <row r="249" spans="2:65" s="1" customFormat="1" ht="16.5" customHeight="1" x14ac:dyDescent="0.3">
      <c r="B249" s="34"/>
      <c r="C249" s="162" t="s">
        <v>527</v>
      </c>
      <c r="D249" s="162" t="s">
        <v>153</v>
      </c>
      <c r="E249" s="163" t="s">
        <v>528</v>
      </c>
      <c r="F249" s="241" t="s">
        <v>529</v>
      </c>
      <c r="G249" s="241"/>
      <c r="H249" s="241"/>
      <c r="I249" s="241"/>
      <c r="J249" s="164" t="s">
        <v>530</v>
      </c>
      <c r="K249" s="165">
        <v>6</v>
      </c>
      <c r="L249" s="242">
        <v>0</v>
      </c>
      <c r="M249" s="243"/>
      <c r="N249" s="244">
        <f t="shared" si="55"/>
        <v>0</v>
      </c>
      <c r="O249" s="244"/>
      <c r="P249" s="244"/>
      <c r="Q249" s="244"/>
      <c r="R249" s="36"/>
      <c r="T249" s="166" t="s">
        <v>22</v>
      </c>
      <c r="U249" s="43" t="s">
        <v>45</v>
      </c>
      <c r="V249" s="35"/>
      <c r="W249" s="167">
        <f t="shared" si="56"/>
        <v>0</v>
      </c>
      <c r="X249" s="167">
        <v>0</v>
      </c>
      <c r="Y249" s="167">
        <f t="shared" si="57"/>
        <v>0</v>
      </c>
      <c r="Z249" s="167">
        <v>0</v>
      </c>
      <c r="AA249" s="168">
        <f t="shared" si="58"/>
        <v>0</v>
      </c>
      <c r="AR249" s="18" t="s">
        <v>517</v>
      </c>
      <c r="AT249" s="18" t="s">
        <v>153</v>
      </c>
      <c r="AU249" s="18" t="s">
        <v>86</v>
      </c>
      <c r="AY249" s="18" t="s">
        <v>152</v>
      </c>
      <c r="BE249" s="105">
        <f t="shared" si="59"/>
        <v>0</v>
      </c>
      <c r="BF249" s="105">
        <f t="shared" si="60"/>
        <v>0</v>
      </c>
      <c r="BG249" s="105">
        <f t="shared" si="61"/>
        <v>0</v>
      </c>
      <c r="BH249" s="105">
        <f t="shared" si="62"/>
        <v>0</v>
      </c>
      <c r="BI249" s="105">
        <f t="shared" si="63"/>
        <v>0</v>
      </c>
      <c r="BJ249" s="18" t="s">
        <v>86</v>
      </c>
      <c r="BK249" s="105">
        <f t="shared" si="64"/>
        <v>0</v>
      </c>
      <c r="BL249" s="18" t="s">
        <v>517</v>
      </c>
      <c r="BM249" s="18" t="s">
        <v>531</v>
      </c>
    </row>
    <row r="250" spans="2:65" s="1" customFormat="1" ht="25.5" customHeight="1" x14ac:dyDescent="0.3">
      <c r="B250" s="34"/>
      <c r="C250" s="162" t="s">
        <v>532</v>
      </c>
      <c r="D250" s="162" t="s">
        <v>153</v>
      </c>
      <c r="E250" s="163" t="s">
        <v>533</v>
      </c>
      <c r="F250" s="241" t="s">
        <v>534</v>
      </c>
      <c r="G250" s="241"/>
      <c r="H250" s="241"/>
      <c r="I250" s="241"/>
      <c r="J250" s="164" t="s">
        <v>198</v>
      </c>
      <c r="K250" s="165">
        <v>62</v>
      </c>
      <c r="L250" s="242">
        <v>0</v>
      </c>
      <c r="M250" s="243"/>
      <c r="N250" s="244">
        <f t="shared" si="55"/>
        <v>0</v>
      </c>
      <c r="O250" s="244"/>
      <c r="P250" s="244"/>
      <c r="Q250" s="244"/>
      <c r="R250" s="36"/>
      <c r="T250" s="166" t="s">
        <v>22</v>
      </c>
      <c r="U250" s="43" t="s">
        <v>45</v>
      </c>
      <c r="V250" s="35"/>
      <c r="W250" s="167">
        <f t="shared" si="56"/>
        <v>0</v>
      </c>
      <c r="X250" s="167">
        <v>0</v>
      </c>
      <c r="Y250" s="167">
        <f t="shared" si="57"/>
        <v>0</v>
      </c>
      <c r="Z250" s="167">
        <v>0</v>
      </c>
      <c r="AA250" s="168">
        <f t="shared" si="58"/>
        <v>0</v>
      </c>
      <c r="AR250" s="18" t="s">
        <v>217</v>
      </c>
      <c r="AT250" s="18" t="s">
        <v>153</v>
      </c>
      <c r="AU250" s="18" t="s">
        <v>86</v>
      </c>
      <c r="AY250" s="18" t="s">
        <v>152</v>
      </c>
      <c r="BE250" s="105">
        <f t="shared" si="59"/>
        <v>0</v>
      </c>
      <c r="BF250" s="105">
        <f t="shared" si="60"/>
        <v>0</v>
      </c>
      <c r="BG250" s="105">
        <f t="shared" si="61"/>
        <v>0</v>
      </c>
      <c r="BH250" s="105">
        <f t="shared" si="62"/>
        <v>0</v>
      </c>
      <c r="BI250" s="105">
        <f t="shared" si="63"/>
        <v>0</v>
      </c>
      <c r="BJ250" s="18" t="s">
        <v>86</v>
      </c>
      <c r="BK250" s="105">
        <f t="shared" si="64"/>
        <v>0</v>
      </c>
      <c r="BL250" s="18" t="s">
        <v>217</v>
      </c>
      <c r="BM250" s="18" t="s">
        <v>535</v>
      </c>
    </row>
    <row r="251" spans="2:65" s="1" customFormat="1" ht="16.5" customHeight="1" x14ac:dyDescent="0.3">
      <c r="B251" s="34"/>
      <c r="C251" s="162" t="s">
        <v>536</v>
      </c>
      <c r="D251" s="162" t="s">
        <v>153</v>
      </c>
      <c r="E251" s="163" t="s">
        <v>537</v>
      </c>
      <c r="F251" s="241" t="s">
        <v>538</v>
      </c>
      <c r="G251" s="241"/>
      <c r="H251" s="241"/>
      <c r="I251" s="241"/>
      <c r="J251" s="164" t="s">
        <v>156</v>
      </c>
      <c r="K251" s="165">
        <v>7.56</v>
      </c>
      <c r="L251" s="242">
        <v>0</v>
      </c>
      <c r="M251" s="243"/>
      <c r="N251" s="244">
        <f t="shared" si="55"/>
        <v>0</v>
      </c>
      <c r="O251" s="244"/>
      <c r="P251" s="244"/>
      <c r="Q251" s="244"/>
      <c r="R251" s="36"/>
      <c r="T251" s="166" t="s">
        <v>22</v>
      </c>
      <c r="U251" s="43" t="s">
        <v>45</v>
      </c>
      <c r="V251" s="35"/>
      <c r="W251" s="167">
        <f t="shared" si="56"/>
        <v>0</v>
      </c>
      <c r="X251" s="167">
        <v>0</v>
      </c>
      <c r="Y251" s="167">
        <f t="shared" si="57"/>
        <v>0</v>
      </c>
      <c r="Z251" s="167">
        <v>0</v>
      </c>
      <c r="AA251" s="168">
        <f t="shared" si="58"/>
        <v>0</v>
      </c>
      <c r="AR251" s="18" t="s">
        <v>217</v>
      </c>
      <c r="AT251" s="18" t="s">
        <v>153</v>
      </c>
      <c r="AU251" s="18" t="s">
        <v>86</v>
      </c>
      <c r="AY251" s="18" t="s">
        <v>152</v>
      </c>
      <c r="BE251" s="105">
        <f t="shared" si="59"/>
        <v>0</v>
      </c>
      <c r="BF251" s="105">
        <f t="shared" si="60"/>
        <v>0</v>
      </c>
      <c r="BG251" s="105">
        <f t="shared" si="61"/>
        <v>0</v>
      </c>
      <c r="BH251" s="105">
        <f t="shared" si="62"/>
        <v>0</v>
      </c>
      <c r="BI251" s="105">
        <f t="shared" si="63"/>
        <v>0</v>
      </c>
      <c r="BJ251" s="18" t="s">
        <v>86</v>
      </c>
      <c r="BK251" s="105">
        <f t="shared" si="64"/>
        <v>0</v>
      </c>
      <c r="BL251" s="18" t="s">
        <v>217</v>
      </c>
      <c r="BM251" s="18" t="s">
        <v>539</v>
      </c>
    </row>
    <row r="252" spans="2:65" s="9" customFormat="1" ht="29.85" customHeight="1" x14ac:dyDescent="0.3">
      <c r="B252" s="151"/>
      <c r="C252" s="152"/>
      <c r="D252" s="161" t="s">
        <v>131</v>
      </c>
      <c r="E252" s="161"/>
      <c r="F252" s="161"/>
      <c r="G252" s="161"/>
      <c r="H252" s="161"/>
      <c r="I252" s="161"/>
      <c r="J252" s="161"/>
      <c r="K252" s="161"/>
      <c r="L252" s="161"/>
      <c r="M252" s="161"/>
      <c r="N252" s="249">
        <f>BK252</f>
        <v>0</v>
      </c>
      <c r="O252" s="250"/>
      <c r="P252" s="250"/>
      <c r="Q252" s="250"/>
      <c r="R252" s="154"/>
      <c r="T252" s="155"/>
      <c r="U252" s="152"/>
      <c r="V252" s="152"/>
      <c r="W252" s="156">
        <f>W253</f>
        <v>0</v>
      </c>
      <c r="X252" s="152"/>
      <c r="Y252" s="156">
        <f>Y253</f>
        <v>0</v>
      </c>
      <c r="Z252" s="152"/>
      <c r="AA252" s="157">
        <f>AA253</f>
        <v>0</v>
      </c>
      <c r="AR252" s="158" t="s">
        <v>169</v>
      </c>
      <c r="AT252" s="159" t="s">
        <v>79</v>
      </c>
      <c r="AU252" s="159" t="s">
        <v>86</v>
      </c>
      <c r="AY252" s="158" t="s">
        <v>152</v>
      </c>
      <c r="BK252" s="160">
        <f>BK253</f>
        <v>0</v>
      </c>
    </row>
    <row r="253" spans="2:65" s="1" customFormat="1" ht="16.5" customHeight="1" x14ac:dyDescent="0.3">
      <c r="B253" s="34"/>
      <c r="C253" s="162" t="s">
        <v>540</v>
      </c>
      <c r="D253" s="162" t="s">
        <v>153</v>
      </c>
      <c r="E253" s="163" t="s">
        <v>541</v>
      </c>
      <c r="F253" s="241" t="s">
        <v>542</v>
      </c>
      <c r="G253" s="241"/>
      <c r="H253" s="241"/>
      <c r="I253" s="241"/>
      <c r="J253" s="164" t="s">
        <v>516</v>
      </c>
      <c r="K253" s="165">
        <v>1</v>
      </c>
      <c r="L253" s="242">
        <v>0</v>
      </c>
      <c r="M253" s="243"/>
      <c r="N253" s="244">
        <f>ROUND(L253*K253,2)</f>
        <v>0</v>
      </c>
      <c r="O253" s="244"/>
      <c r="P253" s="244"/>
      <c r="Q253" s="244"/>
      <c r="R253" s="36"/>
      <c r="T253" s="166" t="s">
        <v>22</v>
      </c>
      <c r="U253" s="43" t="s">
        <v>45</v>
      </c>
      <c r="V253" s="35"/>
      <c r="W253" s="167">
        <f>V253*K253</f>
        <v>0</v>
      </c>
      <c r="X253" s="167">
        <v>0</v>
      </c>
      <c r="Y253" s="167">
        <f>X253*K253</f>
        <v>0</v>
      </c>
      <c r="Z253" s="167">
        <v>0</v>
      </c>
      <c r="AA253" s="168">
        <f>Z253*K253</f>
        <v>0</v>
      </c>
      <c r="AR253" s="18" t="s">
        <v>543</v>
      </c>
      <c r="AT253" s="18" t="s">
        <v>153</v>
      </c>
      <c r="AU253" s="18" t="s">
        <v>102</v>
      </c>
      <c r="AY253" s="18" t="s">
        <v>152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18" t="s">
        <v>86</v>
      </c>
      <c r="BK253" s="105">
        <f>ROUND(L253*K253,2)</f>
        <v>0</v>
      </c>
      <c r="BL253" s="18" t="s">
        <v>543</v>
      </c>
      <c r="BM253" s="18" t="s">
        <v>544</v>
      </c>
    </row>
    <row r="254" spans="2:65" s="9" customFormat="1" ht="29.85" customHeight="1" x14ac:dyDescent="0.3">
      <c r="B254" s="151"/>
      <c r="C254" s="152"/>
      <c r="D254" s="161" t="s">
        <v>132</v>
      </c>
      <c r="E254" s="161"/>
      <c r="F254" s="161"/>
      <c r="G254" s="161"/>
      <c r="H254" s="161"/>
      <c r="I254" s="161"/>
      <c r="J254" s="161"/>
      <c r="K254" s="161"/>
      <c r="L254" s="161"/>
      <c r="M254" s="161"/>
      <c r="N254" s="249">
        <f>BK254</f>
        <v>0</v>
      </c>
      <c r="O254" s="250"/>
      <c r="P254" s="250"/>
      <c r="Q254" s="250"/>
      <c r="R254" s="154"/>
      <c r="T254" s="155"/>
      <c r="U254" s="152"/>
      <c r="V254" s="152"/>
      <c r="W254" s="156">
        <f>SUM(W255:W256)</f>
        <v>0</v>
      </c>
      <c r="X254" s="152"/>
      <c r="Y254" s="156">
        <f>SUM(Y255:Y256)</f>
        <v>0</v>
      </c>
      <c r="Z254" s="152"/>
      <c r="AA254" s="157">
        <f>SUM(AA255:AA256)</f>
        <v>0</v>
      </c>
      <c r="AR254" s="158" t="s">
        <v>169</v>
      </c>
      <c r="AT254" s="159" t="s">
        <v>79</v>
      </c>
      <c r="AU254" s="159" t="s">
        <v>86</v>
      </c>
      <c r="AY254" s="158" t="s">
        <v>152</v>
      </c>
      <c r="BK254" s="160">
        <f>SUM(BK255:BK256)</f>
        <v>0</v>
      </c>
    </row>
    <row r="255" spans="2:65" s="1" customFormat="1" ht="51" customHeight="1" x14ac:dyDescent="0.3">
      <c r="B255" s="34"/>
      <c r="C255" s="162" t="s">
        <v>545</v>
      </c>
      <c r="D255" s="162" t="s">
        <v>153</v>
      </c>
      <c r="E255" s="163" t="s">
        <v>546</v>
      </c>
      <c r="F255" s="241" t="s">
        <v>547</v>
      </c>
      <c r="G255" s="241"/>
      <c r="H255" s="241"/>
      <c r="I255" s="241"/>
      <c r="J255" s="164" t="s">
        <v>516</v>
      </c>
      <c r="K255" s="165">
        <v>1</v>
      </c>
      <c r="L255" s="242">
        <v>0</v>
      </c>
      <c r="M255" s="243"/>
      <c r="N255" s="244">
        <f>ROUND(L255*K255,2)</f>
        <v>0</v>
      </c>
      <c r="O255" s="244"/>
      <c r="P255" s="244"/>
      <c r="Q255" s="244"/>
      <c r="R255" s="36"/>
      <c r="T255" s="166" t="s">
        <v>22</v>
      </c>
      <c r="U255" s="43" t="s">
        <v>45</v>
      </c>
      <c r="V255" s="35"/>
      <c r="W255" s="167">
        <f>V255*K255</f>
        <v>0</v>
      </c>
      <c r="X255" s="167">
        <v>0</v>
      </c>
      <c r="Y255" s="167">
        <f>X255*K255</f>
        <v>0</v>
      </c>
      <c r="Z255" s="167">
        <v>0</v>
      </c>
      <c r="AA255" s="168">
        <f>Z255*K255</f>
        <v>0</v>
      </c>
      <c r="AR255" s="18" t="s">
        <v>543</v>
      </c>
      <c r="AT255" s="18" t="s">
        <v>153</v>
      </c>
      <c r="AU255" s="18" t="s">
        <v>102</v>
      </c>
      <c r="AY255" s="18" t="s">
        <v>152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18" t="s">
        <v>86</v>
      </c>
      <c r="BK255" s="105">
        <f>ROUND(L255*K255,2)</f>
        <v>0</v>
      </c>
      <c r="BL255" s="18" t="s">
        <v>543</v>
      </c>
      <c r="BM255" s="18" t="s">
        <v>548</v>
      </c>
    </row>
    <row r="256" spans="2:65" s="1" customFormat="1" ht="25.5" customHeight="1" x14ac:dyDescent="0.3">
      <c r="B256" s="34"/>
      <c r="C256" s="162" t="s">
        <v>549</v>
      </c>
      <c r="D256" s="162" t="s">
        <v>153</v>
      </c>
      <c r="E256" s="163" t="s">
        <v>550</v>
      </c>
      <c r="F256" s="241" t="s">
        <v>551</v>
      </c>
      <c r="G256" s="241"/>
      <c r="H256" s="241"/>
      <c r="I256" s="241"/>
      <c r="J256" s="164" t="s">
        <v>516</v>
      </c>
      <c r="K256" s="165">
        <v>1</v>
      </c>
      <c r="L256" s="242">
        <v>0</v>
      </c>
      <c r="M256" s="243"/>
      <c r="N256" s="244">
        <f>ROUND(L256*K256,2)</f>
        <v>0</v>
      </c>
      <c r="O256" s="244"/>
      <c r="P256" s="244"/>
      <c r="Q256" s="244"/>
      <c r="R256" s="36"/>
      <c r="T256" s="166" t="s">
        <v>22</v>
      </c>
      <c r="U256" s="43" t="s">
        <v>45</v>
      </c>
      <c r="V256" s="35"/>
      <c r="W256" s="167">
        <f>V256*K256</f>
        <v>0</v>
      </c>
      <c r="X256" s="167">
        <v>0</v>
      </c>
      <c r="Y256" s="167">
        <f>X256*K256</f>
        <v>0</v>
      </c>
      <c r="Z256" s="167">
        <v>0</v>
      </c>
      <c r="AA256" s="168">
        <f>Z256*K256</f>
        <v>0</v>
      </c>
      <c r="AR256" s="18" t="s">
        <v>543</v>
      </c>
      <c r="AT256" s="18" t="s">
        <v>153</v>
      </c>
      <c r="AU256" s="18" t="s">
        <v>102</v>
      </c>
      <c r="AY256" s="18" t="s">
        <v>152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18" t="s">
        <v>86</v>
      </c>
      <c r="BK256" s="105">
        <f>ROUND(L256*K256,2)</f>
        <v>0</v>
      </c>
      <c r="BL256" s="18" t="s">
        <v>543</v>
      </c>
      <c r="BM256" s="18" t="s">
        <v>552</v>
      </c>
    </row>
    <row r="257" spans="2:65" s="9" customFormat="1" ht="29.85" customHeight="1" x14ac:dyDescent="0.3">
      <c r="B257" s="151"/>
      <c r="C257" s="152"/>
      <c r="D257" s="161" t="s">
        <v>133</v>
      </c>
      <c r="E257" s="161"/>
      <c r="F257" s="161"/>
      <c r="G257" s="161"/>
      <c r="H257" s="161"/>
      <c r="I257" s="161"/>
      <c r="J257" s="161"/>
      <c r="K257" s="161"/>
      <c r="L257" s="161"/>
      <c r="M257" s="161"/>
      <c r="N257" s="249">
        <f>BK257</f>
        <v>0</v>
      </c>
      <c r="O257" s="250"/>
      <c r="P257" s="250"/>
      <c r="Q257" s="250"/>
      <c r="R257" s="154"/>
      <c r="T257" s="155"/>
      <c r="U257" s="152"/>
      <c r="V257" s="152"/>
      <c r="W257" s="156">
        <f>W258</f>
        <v>0</v>
      </c>
      <c r="X257" s="152"/>
      <c r="Y257" s="156">
        <f>Y258</f>
        <v>0</v>
      </c>
      <c r="Z257" s="152"/>
      <c r="AA257" s="157">
        <f>AA258</f>
        <v>0</v>
      </c>
      <c r="AR257" s="158" t="s">
        <v>169</v>
      </c>
      <c r="AT257" s="159" t="s">
        <v>79</v>
      </c>
      <c r="AU257" s="159" t="s">
        <v>86</v>
      </c>
      <c r="AY257" s="158" t="s">
        <v>152</v>
      </c>
      <c r="BK257" s="160">
        <f>BK258</f>
        <v>0</v>
      </c>
    </row>
    <row r="258" spans="2:65" s="1" customFormat="1" ht="16.5" customHeight="1" x14ac:dyDescent="0.3">
      <c r="B258" s="34"/>
      <c r="C258" s="162" t="s">
        <v>553</v>
      </c>
      <c r="D258" s="162" t="s">
        <v>153</v>
      </c>
      <c r="E258" s="163" t="s">
        <v>554</v>
      </c>
      <c r="F258" s="241" t="s">
        <v>555</v>
      </c>
      <c r="G258" s="241"/>
      <c r="H258" s="241"/>
      <c r="I258" s="241"/>
      <c r="J258" s="164" t="s">
        <v>516</v>
      </c>
      <c r="K258" s="165">
        <v>1</v>
      </c>
      <c r="L258" s="242">
        <v>0</v>
      </c>
      <c r="M258" s="243"/>
      <c r="N258" s="244">
        <f>ROUND(L258*K258,2)</f>
        <v>0</v>
      </c>
      <c r="O258" s="244"/>
      <c r="P258" s="244"/>
      <c r="Q258" s="244"/>
      <c r="R258" s="36"/>
      <c r="T258" s="166" t="s">
        <v>22</v>
      </c>
      <c r="U258" s="43" t="s">
        <v>45</v>
      </c>
      <c r="V258" s="35"/>
      <c r="W258" s="167">
        <f>V258*K258</f>
        <v>0</v>
      </c>
      <c r="X258" s="167">
        <v>0</v>
      </c>
      <c r="Y258" s="167">
        <f>X258*K258</f>
        <v>0</v>
      </c>
      <c r="Z258" s="167">
        <v>0</v>
      </c>
      <c r="AA258" s="168">
        <f>Z258*K258</f>
        <v>0</v>
      </c>
      <c r="AR258" s="18" t="s">
        <v>543</v>
      </c>
      <c r="AT258" s="18" t="s">
        <v>153</v>
      </c>
      <c r="AU258" s="18" t="s">
        <v>102</v>
      </c>
      <c r="AY258" s="18" t="s">
        <v>152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18" t="s">
        <v>86</v>
      </c>
      <c r="BK258" s="105">
        <f>ROUND(L258*K258,2)</f>
        <v>0</v>
      </c>
      <c r="BL258" s="18" t="s">
        <v>543</v>
      </c>
      <c r="BM258" s="18" t="s">
        <v>556</v>
      </c>
    </row>
    <row r="259" spans="2:65" s="1" customFormat="1" ht="49.9" customHeight="1" x14ac:dyDescent="0.35">
      <c r="B259" s="34"/>
      <c r="C259" s="35"/>
      <c r="D259" s="153" t="s">
        <v>557</v>
      </c>
      <c r="E259" s="35"/>
      <c r="F259" s="35"/>
      <c r="G259" s="35"/>
      <c r="H259" s="35"/>
      <c r="I259" s="35"/>
      <c r="J259" s="35"/>
      <c r="K259" s="35"/>
      <c r="L259" s="35"/>
      <c r="M259" s="35"/>
      <c r="N259" s="253">
        <f>BK259</f>
        <v>0</v>
      </c>
      <c r="O259" s="254"/>
      <c r="P259" s="254"/>
      <c r="Q259" s="254"/>
      <c r="R259" s="36"/>
      <c r="T259" s="142"/>
      <c r="U259" s="55"/>
      <c r="V259" s="55"/>
      <c r="W259" s="55"/>
      <c r="X259" s="55"/>
      <c r="Y259" s="55"/>
      <c r="Z259" s="55"/>
      <c r="AA259" s="57"/>
      <c r="AT259" s="18" t="s">
        <v>79</v>
      </c>
      <c r="AU259" s="18" t="s">
        <v>80</v>
      </c>
      <c r="AY259" s="18" t="s">
        <v>558</v>
      </c>
      <c r="BK259" s="105">
        <v>0</v>
      </c>
    </row>
    <row r="260" spans="2:65" s="1" customFormat="1" ht="6.95" customHeight="1" x14ac:dyDescent="0.3">
      <c r="B260" s="58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60"/>
    </row>
  </sheetData>
  <sheetProtection algorithmName="SHA-512" hashValue="Tj8OH8d7mafCNxAI7ULf81zsXJd+cR0Mr7460Xu2Qo53htYJ2fQhzcsDC249A/J1qMVpY3kYnMFts5vUl27HJQ==" saltValue="RDeLtXLZVnermi+wCM9Vvl/zPZ/TBW2MjlAuqD7pLXJgfN3maFJDPiksuBSDvdjbjTJs+1NoiJSq5BRfBy5NQg==" spinCount="10" sheet="1" objects="1" scenarios="1" formatColumns="0" formatRows="0"/>
  <mergeCells count="405">
    <mergeCell ref="N257:Q257"/>
    <mergeCell ref="N259:Q259"/>
    <mergeCell ref="H1:K1"/>
    <mergeCell ref="S2:AC2"/>
    <mergeCell ref="F256:I256"/>
    <mergeCell ref="L256:M256"/>
    <mergeCell ref="N256:Q256"/>
    <mergeCell ref="F258:I258"/>
    <mergeCell ref="L258:M258"/>
    <mergeCell ref="N258:Q258"/>
    <mergeCell ref="N137:Q137"/>
    <mergeCell ref="N138:Q138"/>
    <mergeCell ref="N139:Q139"/>
    <mergeCell ref="N142:Q142"/>
    <mergeCell ref="N153:Q153"/>
    <mergeCell ref="N163:Q163"/>
    <mergeCell ref="N169:Q169"/>
    <mergeCell ref="N171:Q171"/>
    <mergeCell ref="N172:Q172"/>
    <mergeCell ref="N178:Q178"/>
    <mergeCell ref="N183:Q183"/>
    <mergeCell ref="N185:Q185"/>
    <mergeCell ref="N193:Q193"/>
    <mergeCell ref="N197:Q197"/>
    <mergeCell ref="N216:Q216"/>
    <mergeCell ref="N221:Q221"/>
    <mergeCell ref="N223:Q223"/>
    <mergeCell ref="F251:I251"/>
    <mergeCell ref="L251:M251"/>
    <mergeCell ref="N251:Q251"/>
    <mergeCell ref="F253:I253"/>
    <mergeCell ref="L253:M253"/>
    <mergeCell ref="N253:Q253"/>
    <mergeCell ref="F244:I244"/>
    <mergeCell ref="L244:M244"/>
    <mergeCell ref="N244:Q244"/>
    <mergeCell ref="F246:I246"/>
    <mergeCell ref="L246:M246"/>
    <mergeCell ref="N246:Q246"/>
    <mergeCell ref="F247:I247"/>
    <mergeCell ref="L247:M247"/>
    <mergeCell ref="N247:Q247"/>
    <mergeCell ref="N245:Q245"/>
    <mergeCell ref="F241:I241"/>
    <mergeCell ref="L241:M241"/>
    <mergeCell ref="N241:Q241"/>
    <mergeCell ref="F242:I242"/>
    <mergeCell ref="F255:I255"/>
    <mergeCell ref="L255:M255"/>
    <mergeCell ref="N255:Q255"/>
    <mergeCell ref="N252:Q252"/>
    <mergeCell ref="N254:Q254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L242:M242"/>
    <mergeCell ref="N242:Q242"/>
    <mergeCell ref="F243:I243"/>
    <mergeCell ref="L243:M243"/>
    <mergeCell ref="N243:Q243"/>
    <mergeCell ref="F237:I237"/>
    <mergeCell ref="L237:M237"/>
    <mergeCell ref="N237:Q237"/>
    <mergeCell ref="F238:I238"/>
    <mergeCell ref="L238:M238"/>
    <mergeCell ref="N238:Q238"/>
    <mergeCell ref="F240:I240"/>
    <mergeCell ref="L240:M240"/>
    <mergeCell ref="N240:Q240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0:I220"/>
    <mergeCell ref="L220:M220"/>
    <mergeCell ref="N220:Q220"/>
    <mergeCell ref="F222:I222"/>
    <mergeCell ref="L222:M222"/>
    <mergeCell ref="N222:Q222"/>
    <mergeCell ref="F224:I224"/>
    <mergeCell ref="L224:M224"/>
    <mergeCell ref="N224:Q224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09:I209"/>
    <mergeCell ref="L209:M209"/>
    <mergeCell ref="N209:Q209"/>
    <mergeCell ref="F211:I211"/>
    <mergeCell ref="L211:M211"/>
    <mergeCell ref="N211:Q211"/>
    <mergeCell ref="F212:I212"/>
    <mergeCell ref="L212:M212"/>
    <mergeCell ref="N212:Q212"/>
    <mergeCell ref="N210:Q210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6:I196"/>
    <mergeCell ref="L196:M196"/>
    <mergeCell ref="N196:Q196"/>
    <mergeCell ref="F198:I198"/>
    <mergeCell ref="L198:M198"/>
    <mergeCell ref="N198:Q198"/>
    <mergeCell ref="F199:I199"/>
    <mergeCell ref="L199:M199"/>
    <mergeCell ref="N199:Q199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77:I177"/>
    <mergeCell ref="L177:M177"/>
    <mergeCell ref="N177:Q177"/>
    <mergeCell ref="F179:I179"/>
    <mergeCell ref="L179:M179"/>
    <mergeCell ref="N179:Q179"/>
    <mergeCell ref="F180:I180"/>
    <mergeCell ref="L180:M180"/>
    <mergeCell ref="N180:Q180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68:I168"/>
    <mergeCell ref="L168:M168"/>
    <mergeCell ref="N168:Q168"/>
    <mergeCell ref="F170:I170"/>
    <mergeCell ref="L170:M170"/>
    <mergeCell ref="N170:Q170"/>
    <mergeCell ref="F173:I173"/>
    <mergeCell ref="L173:M173"/>
    <mergeCell ref="N173:Q17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28:P128"/>
    <mergeCell ref="F129:P129"/>
    <mergeCell ref="M131:P131"/>
    <mergeCell ref="M133:Q133"/>
    <mergeCell ref="M134:Q134"/>
    <mergeCell ref="F136:I136"/>
    <mergeCell ref="L136:M136"/>
    <mergeCell ref="N136:Q136"/>
    <mergeCell ref="F140:I140"/>
    <mergeCell ref="L140:M140"/>
    <mergeCell ref="N140:Q140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6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Stavební úpravy</vt:lpstr>
      <vt:lpstr>'1 - Stavební úpravy'!Názvy_tisku</vt:lpstr>
      <vt:lpstr>'Rekapitulace stavby'!Názvy_tisku</vt:lpstr>
      <vt:lpstr>'1 - Stavební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Zelinkova</dc:creator>
  <cp:lastModifiedBy>ryska</cp:lastModifiedBy>
  <dcterms:created xsi:type="dcterms:W3CDTF">2018-05-09T13:09:47Z</dcterms:created>
  <dcterms:modified xsi:type="dcterms:W3CDTF">2018-05-10T07:27:11Z</dcterms:modified>
</cp:coreProperties>
</file>